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C:\Users\aalto\Desktop\Energiatodistus – siirto\"/>
    </mc:Choice>
  </mc:AlternateContent>
  <xr:revisionPtr revIDLastSave="0" documentId="8_{D55BDDDC-E04F-4952-927E-1E45D0142A6E}" xr6:coauthVersionLast="45" xr6:coauthVersionMax="45" xr10:uidLastSave="{00000000-0000-0000-0000-000000000000}"/>
  <bookViews>
    <workbookView xWindow="8880" yWindow="2655" windowWidth="28605" windowHeight="17040" xr2:uid="{00000000-000D-0000-FFFF-FFFF00000000}"/>
  </bookViews>
  <sheets>
    <sheet name="Tasauslaskin 2018" sheetId="21" r:id="rId1"/>
    <sheet name="Loma-asunto 2018" sheetId="22" r:id="rId2"/>
    <sheet name="Tasauslaskin 2018 (esim)" sheetId="50" r:id="rId3"/>
    <sheet name="Loma-asunto 2018 (esim)" sheetId="51" r:id="rId4"/>
    <sheet name="Täyttöohjeet" sheetId="3" r:id="rId5"/>
    <sheet name="Keskimääräinen U-arvo" sheetId="6" r:id="rId6"/>
  </sheets>
  <definedNames>
    <definedName name="_xlnm.Print_Area" localSheetId="1">'Loma-asunto 2018'!$A$1:$K$68</definedName>
    <definedName name="_xlnm.Print_Area" localSheetId="3">'Loma-asunto 2018 (esim)'!$A$1:$K$68</definedName>
    <definedName name="_xlnm.Print_Area" localSheetId="0">'Tasauslaskin 2018'!$A$1:$L$73,'Tasauslaskin 2018'!$N$1:$S$54</definedName>
    <definedName name="_xlnm.Print_Area" localSheetId="2">'Tasauslaskin 2018 (esim)'!$A$1:$L$73,'Tasauslaskin 2018 (esim)'!$N$1:$S$54</definedName>
    <definedName name="Sivu1" localSheetId="0">'Tasauslaskin 2018'!$A$1:$K$74</definedName>
    <definedName name="Sivu1" localSheetId="2">'Tasauslaskin 2018 (esim)'!$A$1:$K$74</definedName>
    <definedName name="Sivu2" localSheetId="0">'Tasauslaskin 2018'!$N$1:$S$54</definedName>
    <definedName name="Sivu2" localSheetId="2">'Tasauslaskin 2018 (esim)'!$N$1:$S$54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161" i="51" l="1"/>
  <c r="Y161" i="51" s="1"/>
  <c r="Z160" i="51"/>
  <c r="Y160" i="51" s="1"/>
  <c r="Z158" i="51"/>
  <c r="Y158" i="51" s="1"/>
  <c r="Z156" i="51"/>
  <c r="Y156" i="51" s="1"/>
  <c r="Z155" i="51"/>
  <c r="Y155" i="51" s="1"/>
  <c r="Z153" i="51"/>
  <c r="Y153" i="51"/>
  <c r="Z151" i="51"/>
  <c r="Y151" i="51"/>
  <c r="AF143" i="51"/>
  <c r="AF142" i="51"/>
  <c r="AF141" i="51"/>
  <c r="AF133" i="51"/>
  <c r="AF132" i="51"/>
  <c r="AF131" i="51"/>
  <c r="A50" i="51"/>
  <c r="D32" i="51"/>
  <c r="K31" i="51"/>
  <c r="K30" i="51"/>
  <c r="O29" i="51"/>
  <c r="K29" i="51"/>
  <c r="J29" i="51"/>
  <c r="K28" i="51"/>
  <c r="K27" i="51"/>
  <c r="J27" i="51"/>
  <c r="K26" i="51"/>
  <c r="J26" i="51"/>
  <c r="K25" i="51"/>
  <c r="J25" i="51"/>
  <c r="K24" i="51"/>
  <c r="J24" i="51"/>
  <c r="K23" i="51"/>
  <c r="K22" i="51"/>
  <c r="K21" i="51"/>
  <c r="L11" i="51"/>
  <c r="E11" i="51" s="1"/>
  <c r="K9" i="51"/>
  <c r="K10" i="51" s="1"/>
  <c r="AG143" i="51" s="1"/>
  <c r="W72" i="50"/>
  <c r="U72" i="50" s="1"/>
  <c r="U71" i="50"/>
  <c r="U70" i="50"/>
  <c r="U69" i="50"/>
  <c r="U68" i="50"/>
  <c r="U67" i="50"/>
  <c r="U66" i="50"/>
  <c r="U65" i="50"/>
  <c r="U63" i="50"/>
  <c r="K63" i="50"/>
  <c r="J63" i="50"/>
  <c r="K62" i="50"/>
  <c r="J62" i="50"/>
  <c r="K61" i="50"/>
  <c r="J61" i="50"/>
  <c r="T59" i="50"/>
  <c r="W64" i="50" s="1"/>
  <c r="U64" i="50" s="1"/>
  <c r="G53" i="50"/>
  <c r="K53" i="50" s="1"/>
  <c r="Z48" i="50"/>
  <c r="Z57" i="50" s="1"/>
  <c r="Y48" i="50"/>
  <c r="D47" i="50"/>
  <c r="K46" i="50"/>
  <c r="K45" i="50"/>
  <c r="K44" i="50"/>
  <c r="J44" i="50"/>
  <c r="K43" i="50"/>
  <c r="K42" i="50"/>
  <c r="J42" i="50"/>
  <c r="K41" i="50"/>
  <c r="J41" i="50"/>
  <c r="AF40" i="50"/>
  <c r="K40" i="50"/>
  <c r="J40" i="50"/>
  <c r="AF39" i="50"/>
  <c r="K39" i="50"/>
  <c r="J39" i="50"/>
  <c r="AF38" i="50"/>
  <c r="K38" i="50"/>
  <c r="K37" i="50"/>
  <c r="K36" i="50"/>
  <c r="D34" i="50"/>
  <c r="K33" i="50"/>
  <c r="K32" i="50"/>
  <c r="K31" i="50"/>
  <c r="J31" i="50"/>
  <c r="AF30" i="50"/>
  <c r="K30" i="50"/>
  <c r="AF29" i="50"/>
  <c r="K29" i="50"/>
  <c r="J29" i="50"/>
  <c r="AF28" i="50"/>
  <c r="K28" i="50"/>
  <c r="J28" i="50"/>
  <c r="K27" i="50"/>
  <c r="J27" i="50"/>
  <c r="K26" i="50"/>
  <c r="J26" i="50"/>
  <c r="K25" i="50"/>
  <c r="K24" i="50"/>
  <c r="K23" i="50"/>
  <c r="S19" i="50"/>
  <c r="S18" i="50"/>
  <c r="R18" i="50"/>
  <c r="Q18" i="50" s="1"/>
  <c r="L15" i="50"/>
  <c r="G54" i="50" s="1"/>
  <c r="K54" i="50" s="1"/>
  <c r="B15" i="50"/>
  <c r="L11" i="50"/>
  <c r="E11" i="50" s="1"/>
  <c r="N10" i="50"/>
  <c r="K9" i="50"/>
  <c r="K10" i="50" s="1"/>
  <c r="O2" i="50"/>
  <c r="O1" i="50"/>
  <c r="AG40" i="50" l="1"/>
  <c r="AE40" i="50" s="1"/>
  <c r="AG38" i="50"/>
  <c r="AE38" i="50" s="1"/>
  <c r="AG39" i="50"/>
  <c r="O28" i="51"/>
  <c r="P18" i="50"/>
  <c r="R19" i="50"/>
  <c r="E10" i="51"/>
  <c r="Q19" i="50"/>
  <c r="K32" i="51"/>
  <c r="K34" i="50"/>
  <c r="AG30" i="50"/>
  <c r="AG131" i="51"/>
  <c r="AG133" i="51"/>
  <c r="AE133" i="51" s="1"/>
  <c r="AH133" i="51" s="1"/>
  <c r="AD133" i="51" s="1"/>
  <c r="AC133" i="51" s="1"/>
  <c r="AB133" i="51" s="1"/>
  <c r="AA133" i="51" s="1"/>
  <c r="Z133" i="51" s="1"/>
  <c r="AG142" i="51"/>
  <c r="AE142" i="51" s="1"/>
  <c r="AG29" i="50"/>
  <c r="AE29" i="50" s="1"/>
  <c r="AH29" i="50" s="1"/>
  <c r="AD29" i="50" s="1"/>
  <c r="AC29" i="50" s="1"/>
  <c r="L12" i="51"/>
  <c r="E12" i="51" s="1"/>
  <c r="AG132" i="51"/>
  <c r="AE132" i="51" s="1"/>
  <c r="AH132" i="51" s="1"/>
  <c r="AD132" i="51" s="1"/>
  <c r="AC132" i="51" s="1"/>
  <c r="AB132" i="51" s="1"/>
  <c r="AA132" i="51" s="1"/>
  <c r="Z132" i="51" s="1"/>
  <c r="AG141" i="51"/>
  <c r="AE141" i="51"/>
  <c r="AH141" i="51" s="1"/>
  <c r="AD141" i="51" s="1"/>
  <c r="AC141" i="51" s="1"/>
  <c r="AB141" i="51" s="1"/>
  <c r="AA141" i="51" s="1"/>
  <c r="Z141" i="51" s="1"/>
  <c r="AE143" i="51"/>
  <c r="AH143" i="51" s="1"/>
  <c r="AD143" i="51" s="1"/>
  <c r="AC143" i="51" s="1"/>
  <c r="AB143" i="51" s="1"/>
  <c r="AA143" i="51" s="1"/>
  <c r="Z143" i="51" s="1"/>
  <c r="K46" i="51"/>
  <c r="O30" i="51"/>
  <c r="AE131" i="51"/>
  <c r="AE39" i="50"/>
  <c r="AH39" i="50" s="1"/>
  <c r="AD39" i="50" s="1"/>
  <c r="AC39" i="50" s="1"/>
  <c r="P19" i="50"/>
  <c r="AE30" i="50"/>
  <c r="AH30" i="50" s="1"/>
  <c r="AD30" i="50" s="1"/>
  <c r="AC30" i="50" s="1"/>
  <c r="AH40" i="50"/>
  <c r="AD40" i="50" s="1"/>
  <c r="AC40" i="50" s="1"/>
  <c r="U62" i="50"/>
  <c r="C60" i="50" s="1"/>
  <c r="Y57" i="50"/>
  <c r="K47" i="50"/>
  <c r="K70" i="50" s="1"/>
  <c r="E10" i="50"/>
  <c r="L12" i="50"/>
  <c r="E12" i="50" s="1"/>
  <c r="AH38" i="50"/>
  <c r="AD38" i="50" s="1"/>
  <c r="AC38" i="50" s="1"/>
  <c r="Z50" i="50"/>
  <c r="Y50" i="50" s="1"/>
  <c r="Z53" i="50"/>
  <c r="Y53" i="50" s="1"/>
  <c r="Z55" i="50"/>
  <c r="Y55" i="50" s="1"/>
  <c r="Z58" i="50"/>
  <c r="Y58" i="50" s="1"/>
  <c r="AG28" i="50"/>
  <c r="G50" i="50"/>
  <c r="Z52" i="50"/>
  <c r="Y52" i="50" s="1"/>
  <c r="AH142" i="51" l="1"/>
  <c r="AD142" i="51" s="1"/>
  <c r="AC142" i="51" s="1"/>
  <c r="AB142" i="51" s="1"/>
  <c r="AA142" i="51" s="1"/>
  <c r="Z142" i="51" s="1"/>
  <c r="AG123" i="51"/>
  <c r="AE123" i="51"/>
  <c r="W132" i="51"/>
  <c r="Y132" i="51"/>
  <c r="W141" i="51"/>
  <c r="Y141" i="51"/>
  <c r="W142" i="51"/>
  <c r="V142" i="51" s="1"/>
  <c r="Y142" i="51"/>
  <c r="W143" i="51"/>
  <c r="Y143" i="51"/>
  <c r="W133" i="51"/>
  <c r="Y133" i="51"/>
  <c r="AD129" i="51"/>
  <c r="O33" i="51"/>
  <c r="C31" i="51" s="1"/>
  <c r="J31" i="51" s="1"/>
  <c r="O31" i="51"/>
  <c r="C28" i="51" s="1"/>
  <c r="O32" i="51"/>
  <c r="C30" i="51" s="1"/>
  <c r="AH131" i="51"/>
  <c r="AD131" i="51" s="1"/>
  <c r="AC131" i="51" s="1"/>
  <c r="S25" i="50"/>
  <c r="K60" i="50"/>
  <c r="K69" i="50" s="1"/>
  <c r="J60" i="50"/>
  <c r="AG20" i="50"/>
  <c r="AE28" i="50"/>
  <c r="AE20" i="50" s="1"/>
  <c r="AH28" i="50"/>
  <c r="AD28" i="50" s="1"/>
  <c r="AC28" i="50" s="1"/>
  <c r="AC27" i="50" s="1"/>
  <c r="A50" i="22"/>
  <c r="V133" i="51" l="1"/>
  <c r="V132" i="51"/>
  <c r="J28" i="51"/>
  <c r="C21" i="51"/>
  <c r="C22" i="51"/>
  <c r="J22" i="51" s="1"/>
  <c r="F40" i="51"/>
  <c r="H40" i="51" s="1"/>
  <c r="AB131" i="51"/>
  <c r="AA131" i="51" s="1"/>
  <c r="AC130" i="51"/>
  <c r="V143" i="51"/>
  <c r="V141" i="51"/>
  <c r="J30" i="51"/>
  <c r="C23" i="51"/>
  <c r="J23" i="51" s="1"/>
  <c r="S24" i="50"/>
  <c r="AD26" i="50"/>
  <c r="C32" i="51" l="1"/>
  <c r="F41" i="51" s="1"/>
  <c r="H41" i="51" s="1"/>
  <c r="J21" i="51"/>
  <c r="J32" i="51" s="1"/>
  <c r="AA123" i="51"/>
  <c r="Z131" i="51"/>
  <c r="AB39" i="50"/>
  <c r="AA39" i="50" s="1"/>
  <c r="Z39" i="50" s="1"/>
  <c r="Y39" i="50" s="1"/>
  <c r="AB30" i="50"/>
  <c r="AA30" i="50" s="1"/>
  <c r="Z30" i="50" s="1"/>
  <c r="Y30" i="50" s="1"/>
  <c r="AB29" i="50"/>
  <c r="AA29" i="50" s="1"/>
  <c r="Z29" i="50" s="1"/>
  <c r="Y29" i="50" s="1"/>
  <c r="AB40" i="50"/>
  <c r="AA40" i="50" s="1"/>
  <c r="Z40" i="50" s="1"/>
  <c r="Y40" i="50" s="1"/>
  <c r="AB28" i="50"/>
  <c r="AA28" i="50" s="1"/>
  <c r="AB38" i="50"/>
  <c r="AA38" i="50" s="1"/>
  <c r="Z38" i="50" s="1"/>
  <c r="Y38" i="50" s="1"/>
  <c r="D32" i="22"/>
  <c r="L11" i="22"/>
  <c r="Z161" i="22"/>
  <c r="Y161" i="22" s="1"/>
  <c r="Z160" i="22"/>
  <c r="Y160" i="22" s="1"/>
  <c r="Z158" i="22"/>
  <c r="Y158" i="22" s="1"/>
  <c r="Z156" i="22"/>
  <c r="Y156" i="22" s="1"/>
  <c r="Z155" i="22"/>
  <c r="Y155" i="22" s="1"/>
  <c r="Z153" i="22"/>
  <c r="Y153" i="22" s="1"/>
  <c r="Z151" i="22"/>
  <c r="Y151" i="22"/>
  <c r="AF143" i="22"/>
  <c r="AF142" i="22"/>
  <c r="AF141" i="22"/>
  <c r="AF133" i="22"/>
  <c r="AF132" i="22"/>
  <c r="AF131" i="22"/>
  <c r="O29" i="22"/>
  <c r="K31" i="22"/>
  <c r="K30" i="22"/>
  <c r="K29" i="22"/>
  <c r="K28" i="22"/>
  <c r="K27" i="22"/>
  <c r="K26" i="22"/>
  <c r="K25" i="22"/>
  <c r="K24" i="22"/>
  <c r="K23" i="22"/>
  <c r="K22" i="22"/>
  <c r="K21" i="22"/>
  <c r="J26" i="22"/>
  <c r="K9" i="22"/>
  <c r="K10" i="22" s="1"/>
  <c r="J29" i="22"/>
  <c r="J27" i="22"/>
  <c r="J25" i="22"/>
  <c r="J24" i="22"/>
  <c r="K32" i="22" l="1"/>
  <c r="J46" i="51"/>
  <c r="L13" i="51"/>
  <c r="E13" i="51" s="1"/>
  <c r="W131" i="51"/>
  <c r="Y131" i="51"/>
  <c r="Y130" i="51" s="1"/>
  <c r="Z130" i="51"/>
  <c r="AA20" i="50"/>
  <c r="Z28" i="50"/>
  <c r="S18" i="21"/>
  <c r="F46" i="51" l="1"/>
  <c r="H46" i="51" s="1"/>
  <c r="H50" i="51" s="1"/>
  <c r="V131" i="51"/>
  <c r="V123" i="51" s="1"/>
  <c r="Y28" i="50"/>
  <c r="Y27" i="50" s="1"/>
  <c r="Z27" i="50"/>
  <c r="N10" i="21"/>
  <c r="U51" i="51" l="1"/>
  <c r="F50" i="51"/>
  <c r="W39" i="50"/>
  <c r="V39" i="50" s="1"/>
  <c r="C45" i="50" s="1"/>
  <c r="W30" i="50"/>
  <c r="V30" i="50" s="1"/>
  <c r="C33" i="50" s="1"/>
  <c r="J33" i="50" s="1"/>
  <c r="W29" i="50"/>
  <c r="V29" i="50" s="1"/>
  <c r="C32" i="50" s="1"/>
  <c r="W40" i="50"/>
  <c r="V40" i="50" s="1"/>
  <c r="C46" i="50" s="1"/>
  <c r="J46" i="50" s="1"/>
  <c r="W28" i="50"/>
  <c r="V28" i="50" s="1"/>
  <c r="W38" i="50"/>
  <c r="V38" i="50" s="1"/>
  <c r="C43" i="50" s="1"/>
  <c r="D47" i="21"/>
  <c r="M66" i="51" l="1"/>
  <c r="M62" i="51"/>
  <c r="M58" i="51"/>
  <c r="M54" i="51"/>
  <c r="M51" i="51"/>
  <c r="M46" i="51"/>
  <c r="M42" i="51"/>
  <c r="M40" i="51"/>
  <c r="M38" i="51"/>
  <c r="M34" i="51"/>
  <c r="M32" i="51"/>
  <c r="M29" i="51"/>
  <c r="M28" i="51"/>
  <c r="M27" i="51"/>
  <c r="M23" i="51"/>
  <c r="M22" i="51"/>
  <c r="M21" i="51"/>
  <c r="M20" i="51"/>
  <c r="M16" i="51"/>
  <c r="M10" i="51"/>
  <c r="M6" i="51"/>
  <c r="M2" i="51"/>
  <c r="M31" i="51"/>
  <c r="M25" i="51"/>
  <c r="M18" i="51"/>
  <c r="M65" i="51"/>
  <c r="M61" i="51"/>
  <c r="M57" i="51"/>
  <c r="M53" i="51"/>
  <c r="M50" i="51"/>
  <c r="M49" i="51"/>
  <c r="M45" i="51"/>
  <c r="M41" i="51"/>
  <c r="M37" i="51"/>
  <c r="M24" i="51"/>
  <c r="M19" i="51"/>
  <c r="M15" i="51"/>
  <c r="M11" i="51"/>
  <c r="M8" i="51"/>
  <c r="M5" i="51"/>
  <c r="M1" i="51"/>
  <c r="M68" i="51"/>
  <c r="M64" i="51"/>
  <c r="M60" i="51"/>
  <c r="M56" i="51"/>
  <c r="M52" i="51"/>
  <c r="M48" i="51"/>
  <c r="M44" i="51"/>
  <c r="M36" i="51"/>
  <c r="M33" i="51"/>
  <c r="M55" i="51"/>
  <c r="M47" i="51"/>
  <c r="M39" i="51"/>
  <c r="M17" i="51"/>
  <c r="M9" i="51"/>
  <c r="M4" i="51"/>
  <c r="M26" i="51"/>
  <c r="C7" i="51"/>
  <c r="M67" i="51"/>
  <c r="M35" i="51"/>
  <c r="M30" i="51"/>
  <c r="M14" i="51"/>
  <c r="M3" i="51"/>
  <c r="M63" i="51"/>
  <c r="M43" i="51"/>
  <c r="M13" i="51"/>
  <c r="M7" i="51"/>
  <c r="M59" i="51"/>
  <c r="M12" i="51"/>
  <c r="J32" i="50"/>
  <c r="C25" i="50"/>
  <c r="J25" i="50" s="1"/>
  <c r="C37" i="50"/>
  <c r="J37" i="50" s="1"/>
  <c r="C36" i="50"/>
  <c r="J43" i="50"/>
  <c r="C30" i="50"/>
  <c r="V20" i="50"/>
  <c r="J45" i="50"/>
  <c r="C38" i="50"/>
  <c r="J38" i="50" s="1"/>
  <c r="K61" i="21"/>
  <c r="J30" i="50" l="1"/>
  <c r="C23" i="50"/>
  <c r="P9" i="50"/>
  <c r="Q9" i="50" s="1"/>
  <c r="C24" i="50"/>
  <c r="J24" i="50" s="1"/>
  <c r="C47" i="50"/>
  <c r="J36" i="50"/>
  <c r="J47" i="50" s="1"/>
  <c r="W72" i="21"/>
  <c r="U72" i="21" s="1"/>
  <c r="U71" i="21"/>
  <c r="U70" i="21"/>
  <c r="U69" i="21"/>
  <c r="U68" i="21"/>
  <c r="U67" i="21"/>
  <c r="U66" i="21"/>
  <c r="U65" i="21"/>
  <c r="U63" i="21"/>
  <c r="K63" i="21"/>
  <c r="J63" i="21"/>
  <c r="J61" i="21"/>
  <c r="T59" i="21"/>
  <c r="W64" i="21" s="1"/>
  <c r="U64" i="21" s="1"/>
  <c r="Z48" i="21"/>
  <c r="Z58" i="21" s="1"/>
  <c r="Y48" i="21"/>
  <c r="K46" i="21"/>
  <c r="K45" i="21"/>
  <c r="K44" i="21"/>
  <c r="J44" i="21"/>
  <c r="K43" i="21"/>
  <c r="K42" i="21"/>
  <c r="J42" i="21"/>
  <c r="K41" i="21"/>
  <c r="J41" i="21"/>
  <c r="AF40" i="21"/>
  <c r="K40" i="21"/>
  <c r="J40" i="21"/>
  <c r="AF39" i="21"/>
  <c r="K39" i="21"/>
  <c r="J39" i="21"/>
  <c r="AF38" i="21"/>
  <c r="K38" i="21"/>
  <c r="K37" i="21"/>
  <c r="K36" i="21"/>
  <c r="D34" i="21"/>
  <c r="K33" i="21"/>
  <c r="K32" i="21"/>
  <c r="K31" i="21"/>
  <c r="J31" i="21"/>
  <c r="AF30" i="21"/>
  <c r="K30" i="21"/>
  <c r="AF29" i="21"/>
  <c r="K29" i="21"/>
  <c r="J29" i="21"/>
  <c r="AF28" i="21"/>
  <c r="K28" i="21"/>
  <c r="J28" i="21"/>
  <c r="K27" i="21"/>
  <c r="J27" i="21"/>
  <c r="K26" i="21"/>
  <c r="J26" i="21"/>
  <c r="K25" i="21"/>
  <c r="K24" i="21"/>
  <c r="S19" i="21"/>
  <c r="K23" i="21"/>
  <c r="R18" i="21"/>
  <c r="L15" i="21"/>
  <c r="B15" i="21"/>
  <c r="L11" i="21"/>
  <c r="E11" i="21" s="1"/>
  <c r="K9" i="21"/>
  <c r="K10" i="21" s="1"/>
  <c r="O2" i="21"/>
  <c r="O1" i="21"/>
  <c r="C34" i="50" l="1"/>
  <c r="J23" i="50"/>
  <c r="J34" i="50" s="1"/>
  <c r="E14" i="50"/>
  <c r="Q13" i="50"/>
  <c r="P13" i="50"/>
  <c r="E54" i="50"/>
  <c r="J54" i="50" s="1"/>
  <c r="J70" i="50" s="1"/>
  <c r="P18" i="21"/>
  <c r="Q18" i="21"/>
  <c r="K47" i="21"/>
  <c r="R19" i="21"/>
  <c r="Q19" i="21" s="1"/>
  <c r="U62" i="21"/>
  <c r="C60" i="21" s="1"/>
  <c r="K60" i="21" s="1"/>
  <c r="Y58" i="21"/>
  <c r="AG39" i="21"/>
  <c r="AG30" i="21"/>
  <c r="AG29" i="21"/>
  <c r="AG40" i="21"/>
  <c r="AG38" i="21"/>
  <c r="AG28" i="21"/>
  <c r="E10" i="21"/>
  <c r="L12" i="21"/>
  <c r="E12" i="21" s="1"/>
  <c r="G54" i="21"/>
  <c r="K54" i="21" s="1"/>
  <c r="G53" i="21"/>
  <c r="K53" i="21" s="1"/>
  <c r="G50" i="21"/>
  <c r="K34" i="21"/>
  <c r="Z52" i="21"/>
  <c r="Y52" i="21" s="1"/>
  <c r="Z57" i="21"/>
  <c r="Y57" i="21" s="1"/>
  <c r="Z50" i="21"/>
  <c r="Y50" i="21" s="1"/>
  <c r="Z53" i="21"/>
  <c r="Y53" i="21" s="1"/>
  <c r="Z55" i="21"/>
  <c r="Y55" i="21" s="1"/>
  <c r="K69" i="21" l="1"/>
  <c r="R25" i="50"/>
  <c r="L14" i="50"/>
  <c r="Q12" i="50"/>
  <c r="E53" i="50"/>
  <c r="J53" i="50" s="1"/>
  <c r="J69" i="50" s="1"/>
  <c r="P12" i="50"/>
  <c r="P19" i="21"/>
  <c r="K62" i="21"/>
  <c r="K70" i="21" s="1"/>
  <c r="J62" i="21"/>
  <c r="AE28" i="21"/>
  <c r="AH28" i="21" s="1"/>
  <c r="AD28" i="21" s="1"/>
  <c r="AC28" i="21" s="1"/>
  <c r="AG20" i="21"/>
  <c r="AE40" i="21"/>
  <c r="AH40" i="21" s="1"/>
  <c r="AD40" i="21" s="1"/>
  <c r="AC40" i="21" s="1"/>
  <c r="AE30" i="21"/>
  <c r="AH30" i="21" s="1"/>
  <c r="AD30" i="21" s="1"/>
  <c r="AC30" i="21" s="1"/>
  <c r="J60" i="21"/>
  <c r="AE38" i="21"/>
  <c r="AH38" i="21" s="1"/>
  <c r="AD38" i="21" s="1"/>
  <c r="AC38" i="21" s="1"/>
  <c r="AE29" i="21"/>
  <c r="AH29" i="21" s="1"/>
  <c r="AD29" i="21" s="1"/>
  <c r="AC29" i="21" s="1"/>
  <c r="AE39" i="21"/>
  <c r="AH39" i="21" s="1"/>
  <c r="AD39" i="21" s="1"/>
  <c r="AC39" i="21" s="1"/>
  <c r="Q25" i="50" l="1"/>
  <c r="P25" i="50"/>
  <c r="R24" i="50"/>
  <c r="L13" i="50"/>
  <c r="E13" i="50" s="1"/>
  <c r="S24" i="21"/>
  <c r="AD26" i="21"/>
  <c r="AC27" i="21"/>
  <c r="S25" i="21"/>
  <c r="AE20" i="21"/>
  <c r="Q24" i="50" l="1"/>
  <c r="Q29" i="50" s="1"/>
  <c r="P24" i="50"/>
  <c r="AB40" i="21"/>
  <c r="AA40" i="21" s="1"/>
  <c r="Z40" i="21" s="1"/>
  <c r="Y40" i="21" s="1"/>
  <c r="AB38" i="21"/>
  <c r="AA38" i="21" s="1"/>
  <c r="Z38" i="21" s="1"/>
  <c r="Y38" i="21" s="1"/>
  <c r="AB28" i="21"/>
  <c r="AA28" i="21" s="1"/>
  <c r="AB39" i="21"/>
  <c r="AA39" i="21" s="1"/>
  <c r="Z39" i="21" s="1"/>
  <c r="Y39" i="21" s="1"/>
  <c r="AB29" i="21"/>
  <c r="AA29" i="21" s="1"/>
  <c r="Z29" i="21" s="1"/>
  <c r="Y29" i="21" s="1"/>
  <c r="AB30" i="21"/>
  <c r="AA30" i="21" s="1"/>
  <c r="Z30" i="21" s="1"/>
  <c r="Y30" i="21" s="1"/>
  <c r="J43" i="3"/>
  <c r="H68" i="3"/>
  <c r="J68" i="3" s="1"/>
  <c r="H56" i="3"/>
  <c r="J56" i="3" s="1"/>
  <c r="H63" i="3"/>
  <c r="H64" i="3" s="1"/>
  <c r="J64" i="3" s="1"/>
  <c r="H59" i="3"/>
  <c r="H60" i="3" s="1"/>
  <c r="J60" i="3" s="1"/>
  <c r="H49" i="3"/>
  <c r="J49" i="3" s="1"/>
  <c r="H45" i="3"/>
  <c r="I71" i="3"/>
  <c r="H71" i="3"/>
  <c r="G71" i="3"/>
  <c r="J67" i="3"/>
  <c r="J55" i="3"/>
  <c r="J42" i="3"/>
  <c r="X64" i="50" s="1"/>
  <c r="J39" i="3"/>
  <c r="X63" i="50" s="1"/>
  <c r="D19" i="6"/>
  <c r="B10" i="6"/>
  <c r="D12" i="6"/>
  <c r="D28" i="6"/>
  <c r="D20" i="6"/>
  <c r="D13" i="6"/>
  <c r="D14" i="6"/>
  <c r="D15" i="6"/>
  <c r="D16" i="6"/>
  <c r="D17" i="6"/>
  <c r="D18" i="6"/>
  <c r="D21" i="6"/>
  <c r="D22" i="6"/>
  <c r="D23" i="6"/>
  <c r="D24" i="6"/>
  <c r="D25" i="6"/>
  <c r="D26" i="6"/>
  <c r="D27" i="6"/>
  <c r="D29" i="6"/>
  <c r="D30" i="6"/>
  <c r="D31" i="6"/>
  <c r="D10" i="6" l="1"/>
  <c r="C10" i="6" s="1"/>
  <c r="X70" i="21"/>
  <c r="X70" i="50"/>
  <c r="X67" i="21"/>
  <c r="X67" i="50"/>
  <c r="J63" i="3"/>
  <c r="J65" i="3" s="1"/>
  <c r="X69" i="50" s="1"/>
  <c r="P29" i="50"/>
  <c r="U52" i="50" s="1"/>
  <c r="U56" i="50"/>
  <c r="X64" i="21"/>
  <c r="H50" i="3"/>
  <c r="J50" i="3" s="1"/>
  <c r="J51" i="3" s="1"/>
  <c r="J59" i="3"/>
  <c r="J71" i="3"/>
  <c r="X71" i="50" s="1"/>
  <c r="X63" i="21"/>
  <c r="H46" i="3"/>
  <c r="J46" i="3" s="1"/>
  <c r="J45" i="3"/>
  <c r="J61" i="3"/>
  <c r="X68" i="50" s="1"/>
  <c r="Z28" i="21"/>
  <c r="AA20" i="21"/>
  <c r="X66" i="21" l="1"/>
  <c r="X66" i="50"/>
  <c r="M71" i="50"/>
  <c r="M69" i="50"/>
  <c r="M67" i="50"/>
  <c r="M61" i="50"/>
  <c r="M59" i="50"/>
  <c r="M56" i="50"/>
  <c r="M54" i="50"/>
  <c r="M51" i="50"/>
  <c r="M48" i="50"/>
  <c r="M41" i="50"/>
  <c r="M29" i="50"/>
  <c r="M25" i="50"/>
  <c r="M24" i="50"/>
  <c r="M23" i="50"/>
  <c r="M22" i="50"/>
  <c r="M18" i="50"/>
  <c r="M12" i="50"/>
  <c r="M9" i="50"/>
  <c r="C7" i="50"/>
  <c r="M3" i="50"/>
  <c r="M1" i="50"/>
  <c r="M65" i="50"/>
  <c r="M46" i="50"/>
  <c r="M45" i="50"/>
  <c r="M44" i="50"/>
  <c r="M30" i="50"/>
  <c r="M68" i="50"/>
  <c r="M63" i="50"/>
  <c r="M62" i="50"/>
  <c r="M49" i="50"/>
  <c r="M47" i="50"/>
  <c r="M43" i="50"/>
  <c r="M42" i="50"/>
  <c r="M38" i="50"/>
  <c r="M37" i="50"/>
  <c r="M36" i="50"/>
  <c r="M35" i="50"/>
  <c r="M27" i="50"/>
  <c r="M26" i="50"/>
  <c r="M21" i="50"/>
  <c r="M17" i="50"/>
  <c r="M6" i="50"/>
  <c r="M64" i="50"/>
  <c r="M57" i="50"/>
  <c r="M39" i="50"/>
  <c r="M34" i="50"/>
  <c r="M58" i="50"/>
  <c r="M53" i="50"/>
  <c r="M50" i="50"/>
  <c r="M31" i="50"/>
  <c r="M20" i="50"/>
  <c r="M19" i="50"/>
  <c r="M13" i="50"/>
  <c r="M11" i="50"/>
  <c r="M7" i="50"/>
  <c r="M5" i="50"/>
  <c r="M52" i="50"/>
  <c r="M40" i="50"/>
  <c r="M28" i="50"/>
  <c r="M10" i="50"/>
  <c r="M4" i="50"/>
  <c r="M33" i="50"/>
  <c r="M8" i="50"/>
  <c r="M70" i="50"/>
  <c r="M16" i="50"/>
  <c r="M14" i="50"/>
  <c r="M2" i="50"/>
  <c r="M66" i="50"/>
  <c r="M60" i="50"/>
  <c r="M55" i="50"/>
  <c r="M32" i="50"/>
  <c r="M15" i="50"/>
  <c r="X71" i="21"/>
  <c r="J47" i="3"/>
  <c r="X69" i="21"/>
  <c r="X68" i="21"/>
  <c r="Y28" i="21"/>
  <c r="Y27" i="21" s="1"/>
  <c r="Z27" i="21"/>
  <c r="X65" i="21" l="1"/>
  <c r="X65" i="50"/>
  <c r="W40" i="21"/>
  <c r="V40" i="21" s="1"/>
  <c r="C46" i="21" s="1"/>
  <c r="W38" i="21"/>
  <c r="V38" i="21" s="1"/>
  <c r="C43" i="21" s="1"/>
  <c r="W39" i="21"/>
  <c r="V39" i="21" s="1"/>
  <c r="C45" i="21" s="1"/>
  <c r="W29" i="21"/>
  <c r="V29" i="21" s="1"/>
  <c r="C32" i="21" s="1"/>
  <c r="W30" i="21"/>
  <c r="V30" i="21" s="1"/>
  <c r="C33" i="21" s="1"/>
  <c r="J33" i="21" s="1"/>
  <c r="W28" i="21"/>
  <c r="V28" i="21" s="1"/>
  <c r="C25" i="21" l="1"/>
  <c r="J25" i="21" s="1"/>
  <c r="J45" i="21"/>
  <c r="C38" i="21"/>
  <c r="J38" i="21" s="1"/>
  <c r="J46" i="21"/>
  <c r="C30" i="21"/>
  <c r="V20" i="21"/>
  <c r="J32" i="21"/>
  <c r="J43" i="21"/>
  <c r="C37" i="21"/>
  <c r="J37" i="21" s="1"/>
  <c r="C36" i="21"/>
  <c r="C47" i="21" l="1"/>
  <c r="J36" i="21"/>
  <c r="J47" i="21" s="1"/>
  <c r="J30" i="21"/>
  <c r="C24" i="21"/>
  <c r="J24" i="21" s="1"/>
  <c r="C23" i="21"/>
  <c r="P9" i="21"/>
  <c r="Q9" i="21" s="1"/>
  <c r="C34" i="21" l="1"/>
  <c r="J23" i="21"/>
  <c r="J34" i="21" s="1"/>
  <c r="P13" i="21"/>
  <c r="Q13" i="21"/>
  <c r="E54" i="21"/>
  <c r="J54" i="21" s="1"/>
  <c r="J70" i="21" s="1"/>
  <c r="Q12" i="21" l="1"/>
  <c r="P12" i="21"/>
  <c r="E53" i="21"/>
  <c r="J53" i="21" s="1"/>
  <c r="J69" i="21" s="1"/>
  <c r="R25" i="21"/>
  <c r="L14" i="21"/>
  <c r="E14" i="21" s="1"/>
  <c r="R24" i="21" l="1"/>
  <c r="L13" i="21"/>
  <c r="E13" i="21" s="1"/>
  <c r="Q25" i="21"/>
  <c r="P25" i="21"/>
  <c r="Q24" i="21" l="1"/>
  <c r="P24" i="21"/>
  <c r="Q29" i="21" l="1"/>
  <c r="P29" i="21" s="1"/>
  <c r="U52" i="21" s="1"/>
  <c r="U56" i="21" l="1"/>
  <c r="M67" i="21" l="1"/>
  <c r="M70" i="21"/>
  <c r="M71" i="21"/>
  <c r="M68" i="21"/>
  <c r="M69" i="21"/>
  <c r="M7" i="21"/>
  <c r="M10" i="21"/>
  <c r="M43" i="21"/>
  <c r="M52" i="21"/>
  <c r="M39" i="21"/>
  <c r="M6" i="21"/>
  <c r="M56" i="21"/>
  <c r="M19" i="21"/>
  <c r="M62" i="21"/>
  <c r="M5" i="21"/>
  <c r="M23" i="21"/>
  <c r="M32" i="21"/>
  <c r="M17" i="21"/>
  <c r="M28" i="21"/>
  <c r="M46" i="21"/>
  <c r="M37" i="21"/>
  <c r="M60" i="21"/>
  <c r="M1" i="21"/>
  <c r="M29" i="21"/>
  <c r="M24" i="21"/>
  <c r="M41" i="21"/>
  <c r="M48" i="21"/>
  <c r="M57" i="21"/>
  <c r="M63" i="21"/>
  <c r="M33" i="21"/>
  <c r="M38" i="21"/>
  <c r="M47" i="21"/>
  <c r="M53" i="21"/>
  <c r="M64" i="21"/>
  <c r="M11" i="21"/>
  <c r="C7" i="21"/>
  <c r="M12" i="21"/>
  <c r="M21" i="21"/>
  <c r="M18" i="21"/>
  <c r="M13" i="21"/>
  <c r="M2" i="21"/>
  <c r="M8" i="21"/>
  <c r="M14" i="21"/>
  <c r="M26" i="21"/>
  <c r="M34" i="21"/>
  <c r="M20" i="21"/>
  <c r="M25" i="21"/>
  <c r="M44" i="21"/>
  <c r="M51" i="21"/>
  <c r="M59" i="21"/>
  <c r="M66" i="21"/>
  <c r="M35" i="21"/>
  <c r="M40" i="21"/>
  <c r="M49" i="21"/>
  <c r="M55" i="21"/>
  <c r="M65" i="21"/>
  <c r="M15" i="21"/>
  <c r="M3" i="21"/>
  <c r="M9" i="21"/>
  <c r="M16" i="21"/>
  <c r="M27" i="21"/>
  <c r="M4" i="21"/>
  <c r="M22" i="21"/>
  <c r="M30" i="21"/>
  <c r="M45" i="21"/>
  <c r="M54" i="21"/>
  <c r="M61" i="21"/>
  <c r="M31" i="21"/>
  <c r="M36" i="21"/>
  <c r="M42" i="21"/>
  <c r="M50" i="21"/>
  <c r="M58" i="21"/>
  <c r="O28" i="22" l="1"/>
  <c r="O30" i="22" s="1"/>
  <c r="L12" i="22"/>
  <c r="AG141" i="22"/>
  <c r="AG131" i="22"/>
  <c r="AG143" i="22"/>
  <c r="AG132" i="22"/>
  <c r="AG133" i="22"/>
  <c r="AG142" i="22"/>
  <c r="E10" i="22"/>
  <c r="O32" i="22" l="1"/>
  <c r="C30" i="22" s="1"/>
  <c r="J30" i="22" s="1"/>
  <c r="O33" i="22"/>
  <c r="C31" i="22" s="1"/>
  <c r="J31" i="22" s="1"/>
  <c r="O31" i="22"/>
  <c r="C28" i="22" s="1"/>
  <c r="AE131" i="22"/>
  <c r="AG123" i="22"/>
  <c r="AE133" i="22"/>
  <c r="AH133" i="22" s="1"/>
  <c r="AD133" i="22" s="1"/>
  <c r="AC133" i="22" s="1"/>
  <c r="AB133" i="22" s="1"/>
  <c r="AA133" i="22" s="1"/>
  <c r="Z133" i="22" s="1"/>
  <c r="AE132" i="22"/>
  <c r="AH132" i="22" s="1"/>
  <c r="AD132" i="22" s="1"/>
  <c r="AC132" i="22" s="1"/>
  <c r="AB132" i="22" s="1"/>
  <c r="AA132" i="22" s="1"/>
  <c r="Z132" i="22" s="1"/>
  <c r="AE143" i="22"/>
  <c r="AH143" i="22" s="1"/>
  <c r="AD143" i="22" s="1"/>
  <c r="AC143" i="22" s="1"/>
  <c r="AB143" i="22" s="1"/>
  <c r="AA143" i="22" s="1"/>
  <c r="Z143" i="22" s="1"/>
  <c r="AE142" i="22"/>
  <c r="AH142" i="22" s="1"/>
  <c r="AD142" i="22" s="1"/>
  <c r="AC142" i="22" s="1"/>
  <c r="AB142" i="22" s="1"/>
  <c r="AA142" i="22" s="1"/>
  <c r="Z142" i="22" s="1"/>
  <c r="AE141" i="22"/>
  <c r="AH141" i="22" s="1"/>
  <c r="AD141" i="22" s="1"/>
  <c r="AC141" i="22" s="1"/>
  <c r="AB141" i="22" s="1"/>
  <c r="AA141" i="22" s="1"/>
  <c r="Z141" i="22" s="1"/>
  <c r="F40" i="22" l="1"/>
  <c r="H40" i="22" s="1"/>
  <c r="W141" i="22"/>
  <c r="Y141" i="22"/>
  <c r="W142" i="22"/>
  <c r="Y142" i="22"/>
  <c r="W143" i="22"/>
  <c r="Y143" i="22"/>
  <c r="W132" i="22"/>
  <c r="Y132" i="22"/>
  <c r="W133" i="22"/>
  <c r="Y133" i="22"/>
  <c r="AE123" i="22"/>
  <c r="AD129" i="22"/>
  <c r="AH131" i="22"/>
  <c r="AD131" i="22" s="1"/>
  <c r="AC131" i="22" s="1"/>
  <c r="C23" i="22"/>
  <c r="J23" i="22" s="1"/>
  <c r="J28" i="22"/>
  <c r="AB131" i="22" l="1"/>
  <c r="AA131" i="22" s="1"/>
  <c r="AC130" i="22"/>
  <c r="V133" i="22"/>
  <c r="V143" i="22"/>
  <c r="V141" i="22"/>
  <c r="V132" i="22"/>
  <c r="V142" i="22"/>
  <c r="C22" i="22"/>
  <c r="J22" i="22" s="1"/>
  <c r="E12" i="22"/>
  <c r="E11" i="22"/>
  <c r="C21" i="22"/>
  <c r="J21" i="22" l="1"/>
  <c r="C32" i="22"/>
  <c r="F41" i="22" s="1"/>
  <c r="H41" i="22" s="1"/>
  <c r="Z131" i="22"/>
  <c r="AA123" i="22"/>
  <c r="Y131" i="22" l="1"/>
  <c r="Y130" i="22" s="1"/>
  <c r="Z130" i="22"/>
  <c r="W131" i="22"/>
  <c r="J32" i="22"/>
  <c r="J46" i="22" s="1"/>
  <c r="V131" i="22" l="1"/>
  <c r="V123" i="22" s="1"/>
  <c r="K46" i="22"/>
  <c r="L13" i="22"/>
  <c r="E13" i="22" s="1"/>
  <c r="F46" i="22" l="1"/>
  <c r="H46" i="22" s="1"/>
  <c r="H50" i="22" l="1"/>
  <c r="U51" i="22" l="1"/>
  <c r="M44" i="22" s="1"/>
  <c r="F50" i="22"/>
  <c r="M38" i="22" l="1"/>
  <c r="M5" i="22"/>
  <c r="M65" i="22"/>
  <c r="M64" i="22"/>
  <c r="M34" i="22"/>
  <c r="M17" i="22"/>
  <c r="M37" i="22"/>
  <c r="M56" i="22"/>
  <c r="M22" i="22"/>
  <c r="M6" i="22"/>
  <c r="M9" i="22"/>
  <c r="M1" i="22"/>
  <c r="M40" i="22"/>
  <c r="M33" i="22"/>
  <c r="M47" i="22"/>
  <c r="M35" i="22"/>
  <c r="M24" i="22"/>
  <c r="M52" i="22"/>
  <c r="M43" i="22"/>
  <c r="M3" i="22"/>
  <c r="M19" i="22"/>
  <c r="M31" i="22"/>
  <c r="M32" i="22"/>
  <c r="M58" i="22"/>
  <c r="M36" i="22"/>
  <c r="M68" i="22"/>
  <c r="M27" i="22"/>
  <c r="M29" i="22"/>
  <c r="M7" i="22"/>
  <c r="M4" i="22"/>
  <c r="M67" i="22"/>
  <c r="M14" i="22"/>
  <c r="M12" i="22"/>
  <c r="M13" i="22"/>
  <c r="M2" i="22"/>
  <c r="M18" i="22"/>
  <c r="C7" i="22"/>
  <c r="M46" i="22"/>
  <c r="M10" i="22"/>
  <c r="M51" i="22"/>
  <c r="M48" i="22"/>
  <c r="M49" i="22"/>
  <c r="M26" i="22"/>
  <c r="M41" i="22"/>
  <c r="M60" i="22"/>
  <c r="M54" i="22"/>
  <c r="M45" i="22"/>
  <c r="M20" i="22"/>
  <c r="M8" i="22"/>
  <c r="M21" i="22"/>
  <c r="M39" i="22"/>
  <c r="M42" i="22"/>
  <c r="M23" i="22"/>
  <c r="M50" i="22"/>
  <c r="M25" i="22"/>
  <c r="M16" i="22"/>
  <c r="M62" i="22"/>
  <c r="M11" i="22"/>
  <c r="M30" i="22"/>
  <c r="M66" i="22"/>
  <c r="M53" i="22"/>
  <c r="M59" i="22"/>
  <c r="M61" i="22"/>
  <c r="M28" i="22"/>
  <c r="M57" i="22"/>
  <c r="M63" i="22"/>
  <c r="M55" i="22"/>
  <c r="M15"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a</author>
  </authors>
  <commentList>
    <comment ref="B1" authorId="0" shapeId="0" xr:uid="{00000000-0006-0000-0000-000001000000}">
      <text>
        <r>
          <rPr>
            <sz val="10"/>
            <color indexed="81"/>
            <rFont val="Tahoma"/>
            <family val="2"/>
          </rPr>
          <t xml:space="preserve">YLEISOHJEITA
Tällä kaksisivuisella tasauslaskentalomakkeella voidaan osoittaa rakennuksen lämpöhäviön määräystenmukaisuus. Osoittaminen tehdään määräysten soveltamisoppaan Tasauslaskentaopas 2018 mukaisesti.
Sinisiin ruutuihin voidaan antaa tietoja. Muihin ruutuihin tietoja ei voi syöttää eikä niiden tietoja voi muuttaa. Osoittamalla ruutua, jossa on punainen kolmio oikeassa yläkulmassa, saadaan ohjeita ja lisätietoja.
TÄYTTÖOHJEITA
Aluksi annetaan rakennuksen laajuustiedot. Sitten annetaan rakennusosien pinta-alat ja U-arvot, vaipan ilmavuotojen sekä ilmanvaihdon tiedot kohtaan Perustiedot. Vasta sen jälkeen, kun kaikki tiedot on annettu, voidaan määräystenmukaisuus todeta. Jos ruutu on tyhjä, ruudun numeroarvo on laskennassa 0.
MÄÄRÄYSTENMUKAISUUDEN SEURAAMINEN
Lämpöhäviömääräysten täyttymistä voidaan seurata jokaisen muutoksen jälkeen vaatimuksittain sivulta kaksi tai sivujen välissä näkyvän pystypalkin avulla: 
- kun palkki on punainen, suunnitteluratkaisu ei täytä määräyksiä
- kun palkki on sininen, suunnitteluratkaisu täyttää määräykset.
Lisäksi eräissä ruuduissa numeroarvo voi muuttua punaiseksi, jos arvo ylittää vertailutason.
VASTUU LOMAKKEEN KÄYTÖSTÄ
Käyttäjä vastaa annettujen tietojen oikeellisuudesta.
Määräystenmukaisuus todetaan annettujen tietojen perusteella.
Lomakkeen tekijät ja julkaisijat eivät vastaa lomakkeen virheistä tai niistä aiheutuneista välittömistä tai välillisistä vahingoista. 
</t>
        </r>
      </text>
    </comment>
    <comment ref="B7" authorId="0" shapeId="0" xr:uid="{00000000-0006-0000-0000-000002000000}">
      <text>
        <r>
          <rPr>
            <sz val="8"/>
            <color indexed="81"/>
            <rFont val="Tahoma"/>
            <family val="2"/>
          </rPr>
          <t>Tähän päivittyy tieto siitä, täyttääkö suunnitteluratkaisu määräykset.</t>
        </r>
      </text>
    </comment>
    <comment ref="B14" authorId="1" shapeId="0" xr:uid="{00000000-0006-0000-0000-000003000000}">
      <text>
        <r>
          <rPr>
            <sz val="8"/>
            <color indexed="81"/>
            <rFont val="Tahoma"/>
            <family val="2"/>
          </rPr>
          <t>Rakennukset jaotellaan seuraaviin käyttötarkoitusluokkiin:
Luokka 1: Pienet asuinrakennukset 
              (erillinen pientalo, rivitalo, ketjutalo sekä enintään kahden asuinkerroksen asuinkerrostalo)
Luokka 2: Vähintään kolmen asuinkerroksen asuinkerrostalo
Luokka 3: Toimistorakennus, terveyskeskus 
Luokka 4: Liikerakennus, tavaratalo, kauppakeskus, myymälärakennus lukuun ottamatta päivittäistavarakaupan
               alle 2000 m² yksikköä, myymälähalli, teatteri, ooppera-, konsertti- ja kongressitalo, elokuvateatteri,
               kirjasto, arkisto, museo, taidegalleria, näyttelyhalli
Luokka 5: Majoitusliikerakennus, hotelli, asuntola, palvelutalo, vanhainkoti, hoitolaitokset
Luokka 6: Opetusrakennus ja päiväkoti
Luokka 7: Liikuntahalli lukuun ottamatta uimahallia ja jäähallia
Luokka 8: Sairaala
Luokka 9: Muu rakennus, varastorakennus, liikenteen rakennus, uimahalli, jäähalli, päivittäistavarakaupan 
               alle 2000 m² yksikkö, siirtokelpoinen rakennus
Lisätietoa rakennusten käyttötarkoitusluokkiin sisältyvistä rakennustyypeistä välilehdessä: Täyttöohjeet</t>
        </r>
      </text>
    </comment>
    <comment ref="B15" authorId="1" shapeId="0" xr:uid="{00000000-0006-0000-0000-000004000000}">
      <text>
        <r>
          <rPr>
            <b/>
            <sz val="8"/>
            <color indexed="81"/>
            <rFont val="Tahoma"/>
            <family val="2"/>
          </rPr>
          <t>Muilla kuin rakennuksen käyttötarkoitusluokalla 2 tämä ruutu on tyhjä.</t>
        </r>
      </text>
    </comment>
    <comment ref="D15" authorId="1" shapeId="0" xr:uid="{00000000-0006-0000-0000-000005000000}">
      <text>
        <r>
          <rPr>
            <b/>
            <sz val="8"/>
            <color indexed="81"/>
            <rFont val="Tahoma"/>
            <family val="2"/>
          </rPr>
          <t>Rakennuksen käyttötarkoitusluokka 2:
Anna 0, jos ei ole ohjausmahdollisuutta,
anna 1, jos on ohjausmahdollisuus.
10 §
Käyttötarkoitusluokan 2 rakennuksessa, jossa asukkaalla on mahdollisuus ohjata tulo- ja poistoilmavirtoja siten, että niitä voidaan huoneistokohtaisesti tehostaa vähintään 30 prosenttia ja pienentää vähintään 40 prosenttia suunnitellun käyttöajan ilmavirroista, rakennuksen ulkoilmavirtana voidaan käyttää 0,4 dm³/(s m²).</t>
        </r>
      </text>
    </comment>
    <comment ref="H21" authorId="1" shapeId="0" xr:uid="{00000000-0006-0000-0000-000006000000}">
      <text>
        <r>
          <rPr>
            <sz val="8"/>
            <color indexed="81"/>
            <rFont val="Tahoma"/>
            <family val="2"/>
          </rPr>
          <t xml:space="preserve">Syötä alla oleviin ruutuihin suunnitteluratkaisun rakennusosien U-arvot. Jos ruutu on tyhjä, U-arvo on laskennassa 0.
HUOM. Jos rakennusosa esim. ulkoseinä koostuu useasta eri rakennetyypistä, käytetään pinta-aloilla painotettua keskimääräistä U-arvoa:
U = (U1xA1+U2xA2+...)/(A1+A2+...)
</t>
        </r>
      </text>
    </comment>
    <comment ref="C23" authorId="0" shapeId="0" xr:uid="{00000000-0006-0000-0000-000007000000}">
      <text>
        <r>
          <rPr>
            <sz val="8"/>
            <color indexed="81"/>
            <rFont val="Tahoma"/>
            <family val="2"/>
          </rPr>
          <t xml:space="preserve">Tähän lasketaan automaattisesti lämpimien tilojen ulkoseinien pinta-alan vertailuarvo, m²
HUOM. Seinän pinta-ala päivittyy automaattisesti oikeaksi.
Vertailuarvoilla laskettu seinien ja ikkunoiden pinta-alojen summa tulee olla yhtä suuri kuin suunnitteluarvoilla laskettu pinta-alojen summa.
</t>
        </r>
      </text>
    </comment>
    <comment ref="C24" authorId="0" shapeId="0" xr:uid="{00000000-0006-0000-0000-000008000000}">
      <text>
        <r>
          <rPr>
            <sz val="8"/>
            <color indexed="81"/>
            <rFont val="Tahoma"/>
            <family val="2"/>
          </rPr>
          <t xml:space="preserve">Tähän lasketaan automaattisesti lämpimien tilojen massiivipuuseinien pinta-alan vertailuarvo, m²
HUOM. Seinän pinta-ala päivittyy automaattisesti oikeaksi.
Vertailuarvoilla laskettu seinien ja ikkunoiden pinta-alojen summa tulee olla yhtä suuri kuin suunnitteluarvoilla laskettu pinta-alojen summa.
</t>
        </r>
      </text>
    </comment>
    <comment ref="C25" authorId="0" shapeId="0" xr:uid="{00000000-0006-0000-0000-000009000000}">
      <text>
        <r>
          <rPr>
            <sz val="8"/>
            <color indexed="81"/>
            <rFont val="Tahoma"/>
            <family val="2"/>
          </rPr>
          <t xml:space="preserve">Tähän lasketaan automaattisesti lämpimien tilojen yläpohjan pinta-alan vertailuarvo, m²
HUOM. Yläpohjan pinta-ala päivittyy automaattisesti oikeaksi.
Vertailuarvoilla laskettu yläpohjan, kattoikkunoiden ja kattovalokupujen pinta-alojen summa tulee olla yhtä suuri kuin suunnitteluarvoilla laskettu pinta-alojen summa.
</t>
        </r>
      </text>
    </comment>
    <comment ref="C30" authorId="0" shapeId="0" xr:uid="{00000000-0006-0000-0000-00000A000000}">
      <text>
        <r>
          <rPr>
            <sz val="8"/>
            <color indexed="81"/>
            <rFont val="Tahoma"/>
            <family val="2"/>
          </rPr>
          <t xml:space="preserve">Tähän lasketaan automaattisesti lämpimien tilojen ikkunoiden pinta-alan vertailuarvo, m²
HUOM. Ikkunoiden pinta-alan vertailuarvoksi tulee tähän kohtaan ikkunoiden pinta-alan suunnitteluarvoa vastaava osuus vertailuikkunapinta-alasta. 
Vertailuikkunapinta-ala sisältää lämpimien tilojen ikkunoiden, kattoikkunoiden ja kattovalokupujen sekä puolilämpimien tilojen ikkunoiden, kattoikkunoiden ja kattovalokupujen pinta-alan, m²
</t>
        </r>
      </text>
    </comment>
    <comment ref="C32" authorId="0" shapeId="0" xr:uid="{00000000-0006-0000-0000-00000B000000}">
      <text>
        <r>
          <rPr>
            <sz val="8"/>
            <color indexed="81"/>
            <rFont val="Tahoma"/>
            <family val="2"/>
          </rPr>
          <t>Tähän lasketaan automaattisesti lämpimien tilojen kattoikkunoiden pinta-alan vertailuarvo, m²
HUOM. Ikkunoiden pinta-alan vertailuarvoksi tulee tähän kohtaan kattoikkunoiden pinta-alan suunnitteluarvoa vastaava osuus vertailuikkunapinta-alasta. 
Vertailuikkunapinta-ala sisältää lämpimien tilojen ikkunoiden, kattoikkunoiden ja kattovalokupujen sekä puolilämpimien tilojen ikkunoiden, kattoikkunoiden ja kattovalokupujen pinta-alan, m²</t>
        </r>
      </text>
    </comment>
    <comment ref="C33" authorId="0" shapeId="0" xr:uid="{00000000-0006-0000-0000-00000C000000}">
      <text>
        <r>
          <rPr>
            <sz val="8"/>
            <color indexed="81"/>
            <rFont val="Tahoma"/>
            <family val="2"/>
          </rPr>
          <t>Tähän lasketaan automaattisesti lämpimien tilojen kattovalokupujen pinta-alan vertailuarvo, m²
HUOM. Ikkunoiden pinta-alan vertailuarvoksi tulee tähän kohtaan kattovalokupujen pinta-alan suunnitteluarvoa vastaava osuus vertailuikkunapinta-alasta. 
Vertailuikkunapinta-ala sisältää lämpimien tilojen ikkunoiden, kattoikkunoiden ja kattovalokupujen sekä puolilämpimien tilojen ikkunoiden, kattoikkunoiden ja kattovalokupujen pinta-alan, m²</t>
        </r>
      </text>
    </comment>
    <comment ref="D34" authorId="1" shapeId="0" xr:uid="{00000000-0006-0000-0000-00000D000000}">
      <text>
        <r>
          <rPr>
            <sz val="8"/>
            <color indexed="81"/>
            <rFont val="Tahoma"/>
            <family val="2"/>
          </rPr>
          <t>Rakennusvaipan pinta-ala, A, lämpimät tilat</t>
        </r>
      </text>
    </comment>
    <comment ref="C36" authorId="0" shapeId="0" xr:uid="{00000000-0006-0000-0000-00000E000000}">
      <text>
        <r>
          <rPr>
            <sz val="8"/>
            <color indexed="81"/>
            <rFont val="Tahoma"/>
            <family val="2"/>
          </rPr>
          <t xml:space="preserve">Tähän lasketaan automaattisesti puolilämpimien tilojen ulkoseinien pinta-alan vertailuarvo, m²
HUOM. Seinän pinta-ala päivittyy automaattisesti oikeaksi.
Vertailuarvoilla laskettu ulkoseinän ja ikkunoiden pinta-alojen summa tulee olla yhtä suuri kuin suunnitteluarvoilla laskettu pinta-alojen summa.
</t>
        </r>
      </text>
    </comment>
    <comment ref="C37" authorId="0" shapeId="0" xr:uid="{00000000-0006-0000-0000-00000F000000}">
      <text>
        <r>
          <rPr>
            <sz val="8"/>
            <color indexed="81"/>
            <rFont val="Tahoma"/>
            <family val="2"/>
          </rPr>
          <t xml:space="preserve">Tähän lasketaan automaattisesti puolilämpimien tilojen massiivipuuseinien pinta-alan vertailuarvo, m²
HUOM. Seinän pinta-ala päivittyy automaattisesti oikeaksi.
Vertailuarvoilla laskettu seinien ja ikkunoiden pinta-alojen summa tulee olla yhtä suuri kuin suunnitteluarvoilla laskettu pinta-alojen summa.
</t>
        </r>
      </text>
    </comment>
    <comment ref="C38" authorId="0" shapeId="0" xr:uid="{00000000-0006-0000-0000-000010000000}">
      <text>
        <r>
          <rPr>
            <sz val="8"/>
            <color indexed="81"/>
            <rFont val="Tahoma"/>
            <family val="2"/>
          </rPr>
          <t xml:space="preserve">Tähän lasketaan automaattisesti puolilämpimien tilojen yläpohjan pinta-alan vertailuarvo, m²
HUOM. Yläpohjan pinta-ala päivittyy automaattisesti oikeaksi.
Vertailuarvoilla laskettu yläpohjan, kattoikkunoiden ja kattovalokupujen pinta-alojen summa tulee olla yhtä suuri kuin suunnitteluarvoilla laskettu pinta-alojen summa.
</t>
        </r>
      </text>
    </comment>
    <comment ref="C43" authorId="0" shapeId="0" xr:uid="{00000000-0006-0000-0000-000011000000}">
      <text>
        <r>
          <rPr>
            <sz val="8"/>
            <color indexed="81"/>
            <rFont val="Tahoma"/>
            <family val="2"/>
          </rPr>
          <t xml:space="preserve">Tähän lasketaan automaattisesti puolilämpimien tilojen ikkunoiden pinta-alan vertailuarvo, m²
HUOM. Ikkunoiden pinta-alan vertailuarvoksi tulee tähän kohtaan ikkunoiden pinta-alan suunnitteluarvoa vastaava osuus vertailuikkunapinta-alasta. 
Vertailuikkunapinta-ala sisältää lämpimien tilojen ikkunoiden, kattoikkunoiden ja kattovalokupujen sekä puolilämpimien tilojen ikkunoiden, kattoikkunoiden ja kattovalokupujen pinta-alan, m²
</t>
        </r>
      </text>
    </comment>
    <comment ref="C45" authorId="0" shapeId="0" xr:uid="{00000000-0006-0000-0000-000012000000}">
      <text>
        <r>
          <rPr>
            <sz val="8"/>
            <color indexed="81"/>
            <rFont val="Tahoma"/>
            <family val="2"/>
          </rPr>
          <t xml:space="preserve">Tähän lasketaan automaattisesti puolilämpimien tilojen kattoikkunoiden pinta-alan vertailuarvo, m²
HUOM. Kattoikkunoiden pinta-alan vertailuarvoksi tulee tähän kohtaan kattoikkunoiden pinta-alan suunnitteluarvoa vastaava osuus vertailuikkunapinta-alasta. 
Vertailuikkunapinta-ala sisältää lämpimien tilojen ikkunoiden, kattoikkunoiden ja kattovalokupujen sekä puolilämpimien tilojen ikkunoiden, kattoikkunoiden ja kattovalokupujen pinta-alan, m²
</t>
        </r>
      </text>
    </comment>
    <comment ref="C46" authorId="0" shapeId="0" xr:uid="{00000000-0006-0000-0000-000013000000}">
      <text>
        <r>
          <rPr>
            <sz val="8"/>
            <color indexed="81"/>
            <rFont val="Tahoma"/>
            <family val="2"/>
          </rPr>
          <t xml:space="preserve">Tähän lasketaan automaattisesti puolilämpimien tilojen kattovalokupujen pinta-alan vertailuarvo, m²
HUOM. Kattovalokupujen pinta-alan vertailuarvoksi tulee tähän kohtaan kattovalokupujen pinta-alan suunnitteluarvoa vastaava osuus vertailuikkunapinta-alasta. 
Vertailuikkunapinta-ala sisältää lämpimien tilojen ikkunoiden, kattoikkunoiden ja kattovalokupujen sekä puolilämpimien tilojen ikkunoiden, kattoikkunoiden ja kattovalokupujen pinta-alan, m²
</t>
        </r>
      </text>
    </comment>
    <comment ref="D47" authorId="1" shapeId="0" xr:uid="{00000000-0006-0000-0000-000014000000}">
      <text>
        <r>
          <rPr>
            <sz val="8"/>
            <color indexed="81"/>
            <rFont val="Tahoma"/>
            <family val="2"/>
          </rPr>
          <t>Rakennusvaipan pinta-ala, A, puolilämpimät tilat</t>
        </r>
      </text>
    </comment>
    <comment ref="C60" authorId="1" shapeId="0" xr:uid="{00000000-0006-0000-0000-000015000000}">
      <text>
        <r>
          <rPr>
            <sz val="8"/>
            <color indexed="81"/>
            <rFont val="Tahoma"/>
            <family val="2"/>
          </rPr>
          <t>Tasauslaskin laskee soluun U62 (piilotettu käyttäjältä) rakennuksen vakioidun käytön mukaisen rakennustyyppikohtaisen (C14) käyntiaikatekijöillä kerrotun ominaispoistoilmavirran (m³/s/m²). Poistoilmavirta saadaan kertomalla ominaispoistoilmavirta lämmitetyllä nettoalalla (C12).
Kirjoittamalla soluun C60 seuraava kaava:
=C12*U62
tulee soluun C60 suoraan rakennuksen vakioidun käytön mukainen poistoilmavirta (m³/s). 
Rakennustyypin 9 ominaispoistoilmavirta solussa U62 on asuinkerrostalon vakioidun käytön mukainen.</t>
        </r>
      </text>
    </comment>
    <comment ref="B61" authorId="1" shapeId="0" xr:uid="{00000000-0006-0000-0000-000016000000}">
      <text>
        <r>
          <rPr>
            <sz val="9"/>
            <color indexed="81"/>
            <rFont val="Tahoma"/>
            <family val="2"/>
          </rPr>
          <t>Rakennuksen vertailulämpöhäviön laskennassa ei poistoilman lämmöntalteenoton vuosihyötysuhteelle kuitenkaan aseteta vertailuarvoa (</t>
        </r>
        <r>
          <rPr>
            <sz val="9"/>
            <color indexed="81"/>
            <rFont val="Calibri"/>
            <family val="2"/>
          </rPr>
          <t>η</t>
        </r>
        <r>
          <rPr>
            <vertAlign val="subscript"/>
            <sz val="9"/>
            <color indexed="81"/>
            <rFont val="Tahoma"/>
            <family val="2"/>
          </rPr>
          <t>a, vertailu</t>
        </r>
        <r>
          <rPr>
            <sz val="9"/>
            <color indexed="81"/>
            <rFont val="Tahoma"/>
            <family val="2"/>
          </rPr>
          <t xml:space="preserve"> = 0 %), jos lämmöntalteenoton rakentaminen on rakennuksen tai rakennuksen yksittäisen tilan osalta epätarkoituksenmukaista kuten, jos poistoilman likaisuus estää lämmöntalteenoton toiminnan, tilan lämpötila lämmityskaudella on alle +10 °C eikä poistoilmasta ole saatavissa lämpöä talteen kustannustehokkaasti tai jos ilmanvaihtojärjestelmän toiminta perustuu korkeus- ja lämpötilaerojen sekä tuulen aiheuttamiin paine-eroihin.</t>
        </r>
      </text>
    </comment>
    <comment ref="C61" authorId="1" shapeId="0" xr:uid="{00000000-0006-0000-0000-000017000000}">
      <text>
        <r>
          <rPr>
            <sz val="8"/>
            <color indexed="81"/>
            <rFont val="Tahoma"/>
            <family val="2"/>
          </rPr>
          <t xml:space="preserve">
Kirjoittamalla soluun C61 seuraava kaava:
=C12*U62
tulee soluun C61 suoraan rakennuksen vakioidun käytön mukainen poistoilmavirta (m³/s). 
Rakennustyypin 9 ominaispoistoilmavirta solussa U62 on asuinkerrostalon vakioidun käytön mukainen.</t>
        </r>
      </text>
    </comment>
    <comment ref="C62" authorId="1" shapeId="0" xr:uid="{00000000-0006-0000-0000-000018000000}">
      <text>
        <r>
          <rPr>
            <sz val="8"/>
            <color indexed="81"/>
            <rFont val="Tahoma"/>
            <family val="2"/>
          </rPr>
          <t xml:space="preserve">
Kirjoittamalla soluun C62 seuraava kaava:
=C13*U62
tulee soluun C62 suoraan rakennuksen vakioidun käytön mukainen poistoilmavirta (m³/s). 
Rakennustyypin 9 ominaispoistoilmavirta solussa U62 on asuinkerrostalon vakioidun käytön mukainen.</t>
        </r>
      </text>
    </comment>
    <comment ref="B63" authorId="1" shapeId="0" xr:uid="{00000000-0006-0000-0000-000019000000}">
      <text>
        <r>
          <rPr>
            <sz val="9"/>
            <color indexed="81"/>
            <rFont val="Tahoma"/>
            <family val="2"/>
          </rPr>
          <t>Rakennuksen vertailulämpöhäviön laskennassa ei poistoilman lämmöntalteenoton vuosihyötysuhteelle kuitenkaan aseteta vertailuarvoa (</t>
        </r>
        <r>
          <rPr>
            <sz val="9"/>
            <color indexed="81"/>
            <rFont val="Calibri"/>
            <family val="2"/>
          </rPr>
          <t>η</t>
        </r>
        <r>
          <rPr>
            <vertAlign val="subscript"/>
            <sz val="9"/>
            <color indexed="81"/>
            <rFont val="Tahoma"/>
            <family val="2"/>
          </rPr>
          <t>a, vertailu</t>
        </r>
        <r>
          <rPr>
            <sz val="9"/>
            <color indexed="81"/>
            <rFont val="Tahoma"/>
            <family val="2"/>
          </rPr>
          <t xml:space="preserve"> = 0 %), jos lämmöntalteenoton rakentaminen on rakennuksen tai rakennuksen yksittäisen tilan osalta epätarkoituksenmukaista kuten, jos poistoilman likaisuus estää lämmöntalteenoton toiminnan, tilan lämpötila lämmityskaudella on alle +10 °C eikä poistoilmasta ole saatavissa lämpöä talteen kustannustehokkaasti tai jos ilmanvaihtojärjestelmän toiminta perustuu korkeus- ja lämpötilaerojen sekä tuulen aiheuttamiin paine-eroihin.</t>
        </r>
      </text>
    </comment>
    <comment ref="C63" authorId="1" shapeId="0" xr:uid="{00000000-0006-0000-0000-00001A000000}">
      <text>
        <r>
          <rPr>
            <sz val="8"/>
            <color indexed="81"/>
            <rFont val="Tahoma"/>
            <family val="2"/>
          </rPr>
          <t xml:space="preserve">
Kirjoittamalla soluun C63 seuraava kaava:
=C13*U62
tulee soluun C63 suoraan rakennuksen vakioidun käytön mukainen poistoilmavirta (m³/s). 
Rakennustyypin 9 ominaispoistoilmavirta solussa U62 on asuinkerrostalon vakioidun käytön mukainen.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a</author>
  </authors>
  <commentList>
    <comment ref="B1" authorId="0" shapeId="0" xr:uid="{00000000-0006-0000-0100-000001000000}">
      <text>
        <r>
          <rPr>
            <sz val="10"/>
            <color indexed="81"/>
            <rFont val="Tahoma"/>
            <family val="2"/>
          </rPr>
          <t xml:space="preserve">YLEISOHJEITA
Tällä yksisivuisella tasauslaskentalomakkeella voidaan osoittaa loma-asumiseen suunnitellun pientalon rakennusvaipan lämpöhäviön määräystenmukaisuus. Osoittaminen tehdään määräysten soveltamisoppaan Tasauslaskentaopas 2018 mukaisesti.
HUOM. Tällä lomakkeella voidaan osoittaa sellaisen loma-asumiseen suunnitellun pientalon lämpöhäviön määräystenmukaisuus, joka on tarkoitetu käytettäväksi vuodessa neljä kuukautta tai enemmän. Lisäksi loma-asunnon kerrosalan tulee olla 50 m² tai enemmän.
Vihreisiin ruutuihin voidaan antaa tietoja. Muihin ruutuihin tietoja ei voi syöttää eikä niiden tietoja voi muuttaa. Osoittamalla ruutua, jossa on punainen kolmio oikeassa yläkulmassa, saadaan ohjeita ja lisätietoja.
TÄYTTÖOHJEITA
Aluksi annetaan rakennuksen laajuustiedot. Sitten annetaan rakennusosien pinta-alat ja U-arvot kohtaan Perustiedot. Vasta sen jälkeen, kun kaikki tiedot on annettu, voidaan määräystenmukaisuus todeta. Jos ruutu on tyhjä, ruudun numeroarvo on laskennassa 0.
MÄÄRÄYSTENMUKAISUUDEN SEURAAMINEN
Lämpöhäviömääräysten täyttymistä voidaan seurata jokaisen muutoksen jälkeen vaatimuksittain tai reunassa näkyvän pystypalkin avulla: 
- kun palkki on punainen, suunnitteluratkaisu ei täytä määräyksiä
- kun palkki on sininen, suunnitteluratkaisu täyttää määräykset.
Lisäksi eräissä ruuduissa numeroarvo voi muuttua punaiseksi, jos arvo ylittää vertailutason.
VASTUU LOMAKKEEN KÄYTÖSTÄ
Käyttäjä vastaa annettujen tietojen oikeellisuudesta.
Määräystenmukaisuus todetaan annettujen tietojen perusteella.
Lomakkeen tekijät ja julkaisijat eivät vastaa lomakkeen virheistä tai niistä aiheutuneista välittömistä tai välillisistä vahingoista.
</t>
        </r>
      </text>
    </comment>
    <comment ref="B7" authorId="0" shapeId="0" xr:uid="{00000000-0006-0000-0100-000002000000}">
      <text>
        <r>
          <rPr>
            <sz val="8"/>
            <color indexed="81"/>
            <rFont val="Tahoma"/>
            <family val="2"/>
          </rPr>
          <t>Tähän päivittyy tieto siitä, täyttääkö suunnitteluratkaisu määräykset.</t>
        </r>
      </text>
    </comment>
    <comment ref="C21" authorId="0" shapeId="0" xr:uid="{00000000-0006-0000-0100-000003000000}">
      <text>
        <r>
          <rPr>
            <sz val="8"/>
            <color indexed="81"/>
            <rFont val="Tahoma"/>
            <family val="2"/>
          </rPr>
          <t xml:space="preserve">Tähän lasketaan automaattisesti loma-asunnon ulkoseinien pinta-alan vertailuarvo, m²
HUOM. Ulkoseinän pinta-ala päivittyy automaattisesti oikeaksi.
Vertailuarvoilla laskettu ulkoseinän ja ikkunoiden pinta-alojen summa tulee olla yhtä suuri kuin suunnitteluarvoilla laskettu pinta-alojen summa.
</t>
        </r>
      </text>
    </comment>
    <comment ref="C22" authorId="0" shapeId="0" xr:uid="{00000000-0006-0000-0100-000004000000}">
      <text>
        <r>
          <rPr>
            <sz val="8"/>
            <color indexed="81"/>
            <rFont val="Tahoma"/>
            <family val="2"/>
          </rPr>
          <t xml:space="preserve">Tähän lasketaan automaattisesti loma-asunnon massiivipuuseinien pinta-alan vertailuarvo, m²
HUOM. Seinän pinta-ala päivittyy automaattisesti oikeaksi.
Vertailuarvoilla laskettu seinien ja ikkunoiden pinta-alojen summa tulee olla yhtä suuri kuin suunnitteluarvoilla laskettu pinta-alojen summa.
</t>
        </r>
      </text>
    </comment>
    <comment ref="C23" authorId="0" shapeId="0" xr:uid="{00000000-0006-0000-0100-000005000000}">
      <text>
        <r>
          <rPr>
            <sz val="8"/>
            <color indexed="81"/>
            <rFont val="Tahoma"/>
            <family val="2"/>
          </rPr>
          <t xml:space="preserve">Tähän lasketaan automaattisesti loma-asunnon yläpohjan pinta-alan vertailuarvo, m²
HUOM. Yläpohjan pinta-ala päivittyy automaattisesti oikeaksi.
Vertailuarvoilla laskettu yläpohjan, kattoikkunoiden ja kattovalokupujen pinta-alojen summa tulee olla yhtä suuri kuin suunnitteluarvoilla laskettu pinta-alojen summa.
</t>
        </r>
      </text>
    </comment>
    <comment ref="C28" authorId="0" shapeId="0" xr:uid="{00000000-0006-0000-0100-000006000000}">
      <text>
        <r>
          <rPr>
            <sz val="8"/>
            <color indexed="81"/>
            <rFont val="Tahoma"/>
            <family val="2"/>
          </rPr>
          <t xml:space="preserve">Tähän lasketaan automaattisesti loma-asunnon ikkunoiden pinta-alan vertailuarvo, m²
HUOM. Ikkunoiden pinta-alan vertailuarvoksi tulee tähän kohtaan ikkunoiden pinta-alan suunnitteluarvoa vastaava osuus vertailuikkunapinta-alasta. 
Vertailuikkunapinta-ala sisältää lämpimien tilojen ikkunoiden, kattoikkunoiden ja kattovalokupujen sekä puolilämpimien tilojen ikkunoiden, kattoikkunoiden ja kattovalokupujen pinta-alan, m²
</t>
        </r>
      </text>
    </comment>
    <comment ref="C30" authorId="0" shapeId="0" xr:uid="{00000000-0006-0000-0100-000007000000}">
      <text>
        <r>
          <rPr>
            <sz val="8"/>
            <color indexed="81"/>
            <rFont val="Tahoma"/>
            <family val="2"/>
          </rPr>
          <t>Tähän lasketaan automaattisesti  loma-asunnon kattoikkunoiden pinta-alan vertailuarvo, m²
HUOM. Ikkunoiden pinta-alan vertailuarvoksi tulee tähän kohtaan kattoikkunoiden pinta-alan suunnitteluarvoa vastaava osuus vertailuikkunapinta-alasta. 
Vertailuikkunapinta-ala sisältää lämpimien tilojen ikkunoiden, kattoikkunoiden ja kattovalokupujen sekä puolilämpimien tilojen ikkunoiden, kattoikkunoiden ja kattovalokupujen pinta-alan, m²</t>
        </r>
      </text>
    </comment>
    <comment ref="C31" authorId="0" shapeId="0" xr:uid="{00000000-0006-0000-0100-000008000000}">
      <text>
        <r>
          <rPr>
            <sz val="8"/>
            <color indexed="81"/>
            <rFont val="Tahoma"/>
            <family val="2"/>
          </rPr>
          <t>Tähän lasketaan automaattisesti  loma-asunnon kattovalokupujen pinta-alan vertailuarvo, m²
HUOM. Ikkunoiden pinta-alan vertailuarvoksi tulee tähän kohtaan kattovalokupujen pinta-alan suunnitteluarvoa vastaava osuus vertailuikkunapinta-alasta. 
Vertailuikkunapinta-ala sisältää lämpimien tilojen ikkunoiden, kattoikkunoiden ja kattovalokupujen sekä puolilämpimien tilojen ikkunoiden, kattoikkunoiden ja kattovalokupujen pinta-alan, m²</t>
        </r>
      </text>
    </comment>
    <comment ref="D32" authorId="1" shapeId="0" xr:uid="{00000000-0006-0000-0100-000009000000}">
      <text>
        <r>
          <rPr>
            <sz val="8"/>
            <color indexed="81"/>
            <rFont val="Tahoma"/>
            <family val="2"/>
          </rPr>
          <t>Loma-asunnon rakennusvaipan pinta-ala, 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a</author>
  </authors>
  <commentList>
    <comment ref="B1" authorId="0" shapeId="0" xr:uid="{00000000-0006-0000-0200-000001000000}">
      <text>
        <r>
          <rPr>
            <sz val="10"/>
            <color indexed="81"/>
            <rFont val="Tahoma"/>
            <family val="2"/>
          </rPr>
          <t xml:space="preserve">YLEISOHJEITA
Tällä kaksisivuisella tasauslaskentalomakkeella voidaan osoittaa rakennuksen lämpöhäviön määräystenmukaisuus. Osoittaminen tehdään määräysten soveltamisoppaan Tasauslaskentaopas 2018 mukaisesti.
Sinisiin ruutuihin voidaan antaa tietoja. Muihin ruutuihin tietoja ei voi syöttää eikä niiden tietoja voi muuttaa. Osoittamalla ruutua, jossa on punainen kolmio oikeassa yläkulmassa, saadaan ohjeita ja lisätietoja.
TÄYTTÖOHJEITA
Aluksi annetaan rakennuksen laajuustiedot. Sitten annetaan rakennusosien pinta-alat ja U-arvot, vaipan ilmavuotojen sekä ilmanvaihdon tiedot kohtaan Perustiedot. Vasta sen jälkeen, kun kaikki tiedot on annettu, voidaan määräystenmukaisuus todeta. Jos ruutu on tyhjä, ruudun numeroarvo on laskennassa 0.
MÄÄRÄYSTENMUKAISUUDEN SEURAAMINEN
Lämpöhäviömääräysten täyttymistä voidaan seurata jokaisen muutoksen jälkeen vaatimuksittain sivulta kaksi tai sivujen välissä näkyvän pystypalkin avulla: 
- kun palkki on punainen, suunnitteluratkaisu ei täytä määräyksiä
- kun palkki on sininen, suunnitteluratkaisu täyttää määräykset.
Lisäksi eräissä ruuduissa numeroarvo voi muuttua punaiseksi, jos arvo ylittää vertailutason.
VASTUU LOMAKKEEN KÄYTÖSTÄ
Käyttäjä vastaa annettujen tietojen oikeellisuudesta.
Määräystenmukaisuus todetaan annettujen tietojen perusteella.
Lomakkeen tekijät ja julkaisijat eivät vastaa lomakkeen virheistä tai niistä aiheutuneista välittömistä tai välillisistä vahingoista. 
</t>
        </r>
      </text>
    </comment>
    <comment ref="B7" authorId="0" shapeId="0" xr:uid="{00000000-0006-0000-0200-000002000000}">
      <text>
        <r>
          <rPr>
            <sz val="8"/>
            <color indexed="81"/>
            <rFont val="Tahoma"/>
            <family val="2"/>
          </rPr>
          <t>Tähän päivittyy tieto siitä, täyttääkö suunnitteluratkaisu määräykset.</t>
        </r>
      </text>
    </comment>
    <comment ref="B14" authorId="1" shapeId="0" xr:uid="{00000000-0006-0000-0200-000003000000}">
      <text>
        <r>
          <rPr>
            <sz val="8"/>
            <color indexed="81"/>
            <rFont val="Tahoma"/>
            <family val="2"/>
          </rPr>
          <t>Rakennukset jaotellaan seuraaviin käyttötarkoitusluokkiin:
Luokka 1: Pienet asuinrakennukset 
              (erillinen pientalo, rivitalo, ketjutalo sekä enintään kahden asuinkerroksen asuinkerrostalo)
Luokka 2: Vähintään kolmen asuinkerroksen asuinkerrostalo
Luokka 3: Toimistorakennus, terveyskeskus 
Luokka 4: Liikerakennus, tavaratalo, kauppakeskus, myymälärakennus lukuun ottamatta päivittäistavarakaupan
               alle 2000 m² yksikköä, myymälähalli, teatteri, ooppera-, konsertti- ja kongressitalo, elokuvateatteri,
               kirjasto, arkisto, museo, taidegalleria, näyttelyhalli
Luokka 5: Majoitusliikerakennus, hotelli, asuntola, palvelutalo, vanhainkoti, hoitolaitokset
Luokka 6: Opetusrakennus ja päiväkoti
Luokka 7: Liikuntahalli lukuun ottamatta uimahallia ja jäähallia
Luokka 8: Sairaala
Luokka 9: Muu rakennus, varastorakennus, liikenteen rakennus, uimahalli, jäähalli, päivittäistavarakaupan 
               alle 2000 m² yksikkö, siirtokelpoinen rakennus
Lisätietoa rakennusten käyttötarkoitusluokkiin sisältyvistä rakennustyypeistä välilehdessä: Täyttöohjeet</t>
        </r>
      </text>
    </comment>
    <comment ref="B15" authorId="1" shapeId="0" xr:uid="{00000000-0006-0000-0200-000004000000}">
      <text>
        <r>
          <rPr>
            <b/>
            <sz val="8"/>
            <color indexed="81"/>
            <rFont val="Tahoma"/>
            <family val="2"/>
          </rPr>
          <t>Muilla kuin rakennuksen käyttötarkoitusluokalla 2 tämä ruutu on tyhjä.</t>
        </r>
      </text>
    </comment>
    <comment ref="D15" authorId="1" shapeId="0" xr:uid="{00000000-0006-0000-0200-000005000000}">
      <text>
        <r>
          <rPr>
            <b/>
            <sz val="8"/>
            <color indexed="81"/>
            <rFont val="Tahoma"/>
            <family val="2"/>
          </rPr>
          <t>Rakennuksen käyttötarkoitusluokka 2:
Anna 0, jos ei ole ohjausmahdollisuutta,
anna 1, jos on ohjausmahdollisuus.
10 §
Käyttötarkoitusluokan 2 rakennuksessa, jossa asukkaalla on mahdollisuus ohjata tulo- ja poistoilmavirtoja siten, että niitä voidaan huoneistokohtaisesti tehostaa vähintään 30 prosenttia ja pienentää vähintään 40 prosenttia suunnitellun käyttöajan ilmavirroista, rakennuksen ulkoilmavirtana voidaan käyttää 0,4 dm³/(s m²).</t>
        </r>
      </text>
    </comment>
    <comment ref="H21" authorId="1" shapeId="0" xr:uid="{00000000-0006-0000-0200-000006000000}">
      <text>
        <r>
          <rPr>
            <sz val="8"/>
            <color indexed="81"/>
            <rFont val="Tahoma"/>
            <family val="2"/>
          </rPr>
          <t xml:space="preserve">Syötä alla oleviin ruutuihin suunnitteluratkaisun rakennusosien U-arvot. Jos ruutu on tyhjä, U-arvo on laskennassa 0.
HUOM. Jos rakennusosa esim. ulkoseinä koostuu useasta eri rakennetyypistä, käytetään pinta-aloilla painotettua keskimääräistä U-arvoa:
U = (U1xA1+U2xA2+...)/(A1+A2+...)
</t>
        </r>
      </text>
    </comment>
    <comment ref="C23" authorId="0" shapeId="0" xr:uid="{00000000-0006-0000-0200-000007000000}">
      <text>
        <r>
          <rPr>
            <sz val="8"/>
            <color indexed="81"/>
            <rFont val="Tahoma"/>
            <family val="2"/>
          </rPr>
          <t xml:space="preserve">Tähän lasketaan automaattisesti lämpimien tilojen ulkoseinien pinta-alan vertailuarvo, m²
HUOM. Seinän pinta-ala päivittyy automaattisesti oikeaksi.
Vertailuarvoilla laskettu seinien ja ikkunoiden pinta-alojen summa tulee olla yhtä suuri kuin suunnitteluarvoilla laskettu pinta-alojen summa.
</t>
        </r>
      </text>
    </comment>
    <comment ref="C24" authorId="0" shapeId="0" xr:uid="{00000000-0006-0000-0200-000008000000}">
      <text>
        <r>
          <rPr>
            <sz val="8"/>
            <color indexed="81"/>
            <rFont val="Tahoma"/>
            <family val="2"/>
          </rPr>
          <t xml:space="preserve">Tähän lasketaan automaattisesti lämpimien tilojen massiivipuuseinien pinta-alan vertailuarvo, m²
HUOM. Seinän pinta-ala päivittyy automaattisesti oikeaksi.
Vertailuarvoilla laskettu seinien ja ikkunoiden pinta-alojen summa tulee olla yhtä suuri kuin suunnitteluarvoilla laskettu pinta-alojen summa.
</t>
        </r>
      </text>
    </comment>
    <comment ref="C25" authorId="0" shapeId="0" xr:uid="{00000000-0006-0000-0200-000009000000}">
      <text>
        <r>
          <rPr>
            <sz val="8"/>
            <color indexed="81"/>
            <rFont val="Tahoma"/>
            <family val="2"/>
          </rPr>
          <t xml:space="preserve">Tähän lasketaan automaattisesti lämpimien tilojen yläpohjan pinta-alan vertailuarvo, m²
HUOM. Yläpohjan pinta-ala päivittyy automaattisesti oikeaksi.
Vertailuarvoilla laskettu yläpohjan, kattoikkunoiden ja kattovalokupujen pinta-alojen summa tulee olla yhtä suuri kuin suunnitteluarvoilla laskettu pinta-alojen summa.
</t>
        </r>
      </text>
    </comment>
    <comment ref="C30" authorId="0" shapeId="0" xr:uid="{00000000-0006-0000-0200-00000A000000}">
      <text>
        <r>
          <rPr>
            <sz val="8"/>
            <color indexed="81"/>
            <rFont val="Tahoma"/>
            <family val="2"/>
          </rPr>
          <t xml:space="preserve">Tähän lasketaan automaattisesti lämpimien tilojen ikkunoiden pinta-alan vertailuarvo, m²
HUOM. Ikkunoiden pinta-alan vertailuarvoksi tulee tähän kohtaan ikkunoiden pinta-alan suunnitteluarvoa vastaava osuus vertailuikkunapinta-alasta. 
Vertailuikkunapinta-ala sisältää lämpimien tilojen ikkunoiden, kattoikkunoiden ja kattovalokupujen sekä puolilämpimien tilojen ikkunoiden, kattoikkunoiden ja kattovalokupujen pinta-alan, m²
</t>
        </r>
      </text>
    </comment>
    <comment ref="C32" authorId="0" shapeId="0" xr:uid="{00000000-0006-0000-0200-00000B000000}">
      <text>
        <r>
          <rPr>
            <sz val="8"/>
            <color indexed="81"/>
            <rFont val="Tahoma"/>
            <family val="2"/>
          </rPr>
          <t>Tähän lasketaan automaattisesti lämpimien tilojen kattoikkunoiden pinta-alan vertailuarvo, m²
HUOM. Ikkunoiden pinta-alan vertailuarvoksi tulee tähän kohtaan kattoikkunoiden pinta-alan suunnitteluarvoa vastaava osuus vertailuikkunapinta-alasta. 
Vertailuikkunapinta-ala sisältää lämpimien tilojen ikkunoiden, kattoikkunoiden ja kattovalokupujen sekä puolilämpimien tilojen ikkunoiden, kattoikkunoiden ja kattovalokupujen pinta-alan, m²</t>
        </r>
      </text>
    </comment>
    <comment ref="C33" authorId="0" shapeId="0" xr:uid="{00000000-0006-0000-0200-00000C000000}">
      <text>
        <r>
          <rPr>
            <sz val="8"/>
            <color indexed="81"/>
            <rFont val="Tahoma"/>
            <family val="2"/>
          </rPr>
          <t>Tähän lasketaan automaattisesti lämpimien tilojen kattovalokupujen pinta-alan vertailuarvo, m²
HUOM. Ikkunoiden pinta-alan vertailuarvoksi tulee tähän kohtaan kattovalokupujen pinta-alan suunnitteluarvoa vastaava osuus vertailuikkunapinta-alasta. 
Vertailuikkunapinta-ala sisältää lämpimien tilojen ikkunoiden, kattoikkunoiden ja kattovalokupujen sekä puolilämpimien tilojen ikkunoiden, kattoikkunoiden ja kattovalokupujen pinta-alan, m²</t>
        </r>
      </text>
    </comment>
    <comment ref="D34" authorId="1" shapeId="0" xr:uid="{00000000-0006-0000-0200-00000D000000}">
      <text>
        <r>
          <rPr>
            <sz val="8"/>
            <color indexed="81"/>
            <rFont val="Tahoma"/>
            <family val="2"/>
          </rPr>
          <t>Rakennusvaipan pinta-ala, A, lämpimät tilat</t>
        </r>
      </text>
    </comment>
    <comment ref="C36" authorId="0" shapeId="0" xr:uid="{00000000-0006-0000-0200-00000E000000}">
      <text>
        <r>
          <rPr>
            <sz val="8"/>
            <color indexed="81"/>
            <rFont val="Tahoma"/>
            <family val="2"/>
          </rPr>
          <t xml:space="preserve">Tähän lasketaan automaattisesti puolilämpimien tilojen ulkoseinien pinta-alan vertailuarvo, m²
HUOM. Seinän pinta-ala päivittyy automaattisesti oikeaksi.
Vertailuarvoilla laskettu ulkoseinän ja ikkunoiden pinta-alojen summa tulee olla yhtä suuri kuin suunnitteluarvoilla laskettu pinta-alojen summa.
</t>
        </r>
      </text>
    </comment>
    <comment ref="C37" authorId="0" shapeId="0" xr:uid="{00000000-0006-0000-0200-00000F000000}">
      <text>
        <r>
          <rPr>
            <sz val="8"/>
            <color indexed="81"/>
            <rFont val="Tahoma"/>
            <family val="2"/>
          </rPr>
          <t xml:space="preserve">Tähän lasketaan automaattisesti puolilämpimien tilojen massiivipuuseinien pinta-alan vertailuarvo, m²
HUOM. Seinän pinta-ala päivittyy automaattisesti oikeaksi.
Vertailuarvoilla laskettu seinien ja ikkunoiden pinta-alojen summa tulee olla yhtä suuri kuin suunnitteluarvoilla laskettu pinta-alojen summa.
</t>
        </r>
      </text>
    </comment>
    <comment ref="C38" authorId="0" shapeId="0" xr:uid="{00000000-0006-0000-0200-000010000000}">
      <text>
        <r>
          <rPr>
            <sz val="8"/>
            <color indexed="81"/>
            <rFont val="Tahoma"/>
            <family val="2"/>
          </rPr>
          <t xml:space="preserve">Tähän lasketaan automaattisesti puolilämpimien tilojen yläpohjan pinta-alan vertailuarvo, m²
HUOM. Yläpohjan pinta-ala päivittyy automaattisesti oikeaksi.
Vertailuarvoilla laskettu yläpohjan, kattoikkunoiden ja kattovalokupujen pinta-alojen summa tulee olla yhtä suuri kuin suunnitteluarvoilla laskettu pinta-alojen summa.
</t>
        </r>
      </text>
    </comment>
    <comment ref="C43" authorId="0" shapeId="0" xr:uid="{00000000-0006-0000-0200-000011000000}">
      <text>
        <r>
          <rPr>
            <sz val="8"/>
            <color indexed="81"/>
            <rFont val="Tahoma"/>
            <family val="2"/>
          </rPr>
          <t xml:space="preserve">Tähän lasketaan automaattisesti puolilämpimien tilojen ikkunoiden pinta-alan vertailuarvo, m²
HUOM. Ikkunoiden pinta-alan vertailuarvoksi tulee tähän kohtaan ikkunoiden pinta-alan suunnitteluarvoa vastaava osuus vertailuikkunapinta-alasta. 
Vertailuikkunapinta-ala sisältää lämpimien tilojen ikkunoiden, kattoikkunoiden ja kattovalokupujen sekä puolilämpimien tilojen ikkunoiden, kattoikkunoiden ja kattovalokupujen pinta-alan, m²
</t>
        </r>
      </text>
    </comment>
    <comment ref="C45" authorId="0" shapeId="0" xr:uid="{00000000-0006-0000-0200-000012000000}">
      <text>
        <r>
          <rPr>
            <sz val="8"/>
            <color indexed="81"/>
            <rFont val="Tahoma"/>
            <family val="2"/>
          </rPr>
          <t xml:space="preserve">Tähän lasketaan automaattisesti puolilämpimien tilojen kattoikkunoiden pinta-alan vertailuarvo, m²
HUOM. Kattoikkunoiden pinta-alan vertailuarvoksi tulee tähän kohtaan kattoikkunoiden pinta-alan suunnitteluarvoa vastaava osuus vertailuikkunapinta-alasta. 
Vertailuikkunapinta-ala sisältää lämpimien tilojen ikkunoiden, kattoikkunoiden ja kattovalokupujen sekä puolilämpimien tilojen ikkunoiden, kattoikkunoiden ja kattovalokupujen pinta-alan, m²
</t>
        </r>
      </text>
    </comment>
    <comment ref="C46" authorId="0" shapeId="0" xr:uid="{00000000-0006-0000-0200-000013000000}">
      <text>
        <r>
          <rPr>
            <sz val="8"/>
            <color indexed="81"/>
            <rFont val="Tahoma"/>
            <family val="2"/>
          </rPr>
          <t xml:space="preserve">Tähän lasketaan automaattisesti puolilämpimien tilojen kattovalokupujen pinta-alan vertailuarvo, m²
HUOM. Kattovalokupujen pinta-alan vertailuarvoksi tulee tähän kohtaan kattovalokupujen pinta-alan suunnitteluarvoa vastaava osuus vertailuikkunapinta-alasta. 
Vertailuikkunapinta-ala sisältää lämpimien tilojen ikkunoiden, kattoikkunoiden ja kattovalokupujen sekä puolilämpimien tilojen ikkunoiden, kattoikkunoiden ja kattovalokupujen pinta-alan, m²
</t>
        </r>
      </text>
    </comment>
    <comment ref="D47" authorId="1" shapeId="0" xr:uid="{00000000-0006-0000-0200-000014000000}">
      <text>
        <r>
          <rPr>
            <sz val="8"/>
            <color indexed="81"/>
            <rFont val="Tahoma"/>
            <family val="2"/>
          </rPr>
          <t>Rakennusvaipan pinta-ala, A, puolilämpimät tilat</t>
        </r>
      </text>
    </comment>
    <comment ref="C60" authorId="1" shapeId="0" xr:uid="{00000000-0006-0000-0200-000015000000}">
      <text>
        <r>
          <rPr>
            <sz val="8"/>
            <color indexed="81"/>
            <rFont val="Tahoma"/>
            <family val="2"/>
          </rPr>
          <t>Tasauslaskin laskee soluun U62 (piilotettu käyttäjältä) rakennuksen vakioidun käytön mukaisen rakennustyyppikohtaisen (C14) käyntiaikatekijöillä kerrotun ominaispoistoilmavirran (m³/s/m²). Poistoilmavirta saadaan kertomalla ominaispoistoilmavirta lämmitetyllä nettoalalla (C12).
Kirjoittamalla soluun C60 seuraava kaava:
=C12*U62
tulee soluun C60 suoraan rakennuksen vakioidun käytön mukainen poistoilmavirta (m³/s). 
Rakennustyypin 9 ominaispoistoilmavirta solussa U62 on asuinkerrostalon vakioidun käytön mukainen.</t>
        </r>
      </text>
    </comment>
    <comment ref="B61" authorId="1" shapeId="0" xr:uid="{00000000-0006-0000-0200-000016000000}">
      <text>
        <r>
          <rPr>
            <sz val="9"/>
            <color indexed="81"/>
            <rFont val="Tahoma"/>
            <family val="2"/>
          </rPr>
          <t>Rakennuksen vertailulämpöhäviön laskennassa ei poistoilman lämmöntalteenoton vuosihyötysuhteelle kuitenkaan aseteta vertailuarvoa (</t>
        </r>
        <r>
          <rPr>
            <sz val="9"/>
            <color indexed="81"/>
            <rFont val="Calibri"/>
            <family val="2"/>
          </rPr>
          <t>η</t>
        </r>
        <r>
          <rPr>
            <vertAlign val="subscript"/>
            <sz val="9"/>
            <color indexed="81"/>
            <rFont val="Tahoma"/>
            <family val="2"/>
          </rPr>
          <t>a, vertailu</t>
        </r>
        <r>
          <rPr>
            <sz val="9"/>
            <color indexed="81"/>
            <rFont val="Tahoma"/>
            <family val="2"/>
          </rPr>
          <t xml:space="preserve"> = 0 %), jos lämmöntalteenoton rakentaminen on rakennuksen tai rakennuksen yksittäisen tilan osalta epätarkoituksenmukaista kuten, jos poistoilman likaisuus estää lämmöntalteenoton toiminnan, tilan lämpötila lämmityskaudella on alle +10 °C eikä poistoilmasta ole saatavissa lämpöä talteen kustannustehokkaasti tai jos ilmanvaihtojärjestelmän toiminta perustuu korkeus- ja lämpötilaerojen sekä tuulen aiheuttamiin paine-eroihin.</t>
        </r>
      </text>
    </comment>
    <comment ref="C61" authorId="1" shapeId="0" xr:uid="{00000000-0006-0000-0200-000017000000}">
      <text>
        <r>
          <rPr>
            <sz val="8"/>
            <color indexed="81"/>
            <rFont val="Tahoma"/>
            <family val="2"/>
          </rPr>
          <t xml:space="preserve">
Kirjoittamalla soluun C61 seuraava kaava:
=C12*U62
tulee soluun C61 suoraan rakennuksen vakioidun käytön mukainen poistoilmavirta (m³/s). 
Rakennustyypin 9 ominaispoistoilmavirta solussa U62 on asuinkerrostalon vakioidun käytön mukainen.</t>
        </r>
      </text>
    </comment>
    <comment ref="C62" authorId="1" shapeId="0" xr:uid="{00000000-0006-0000-0200-000018000000}">
      <text>
        <r>
          <rPr>
            <sz val="8"/>
            <color indexed="81"/>
            <rFont val="Tahoma"/>
            <family val="2"/>
          </rPr>
          <t xml:space="preserve">
Kirjoittamalla soluun C62 seuraava kaava:
=C13*U62
tulee soluun C62 suoraan rakennuksen vakioidun käytön mukainen poistoilmavirta (m³/s). 
Rakennustyypin 9 ominaispoistoilmavirta solussa U62 on asuinkerrostalon vakioidun käytön mukainen.</t>
        </r>
      </text>
    </comment>
    <comment ref="B63" authorId="1" shapeId="0" xr:uid="{00000000-0006-0000-0200-000019000000}">
      <text>
        <r>
          <rPr>
            <sz val="9"/>
            <color indexed="81"/>
            <rFont val="Tahoma"/>
            <family val="2"/>
          </rPr>
          <t>Rakennuksen vertailulämpöhäviön laskennassa ei poistoilman lämmöntalteenoton vuosihyötysuhteelle kuitenkaan aseteta vertailuarvoa (</t>
        </r>
        <r>
          <rPr>
            <sz val="9"/>
            <color indexed="81"/>
            <rFont val="Calibri"/>
            <family val="2"/>
          </rPr>
          <t>η</t>
        </r>
        <r>
          <rPr>
            <vertAlign val="subscript"/>
            <sz val="9"/>
            <color indexed="81"/>
            <rFont val="Tahoma"/>
            <family val="2"/>
          </rPr>
          <t>a, vertailu</t>
        </r>
        <r>
          <rPr>
            <sz val="9"/>
            <color indexed="81"/>
            <rFont val="Tahoma"/>
            <family val="2"/>
          </rPr>
          <t xml:space="preserve"> = 0 %), jos lämmöntalteenoton rakentaminen on rakennuksen tai rakennuksen yksittäisen tilan osalta epätarkoituksenmukaista kuten, jos poistoilman likaisuus estää lämmöntalteenoton toiminnan, tilan lämpötila lämmityskaudella on alle +10 °C eikä poistoilmasta ole saatavissa lämpöä talteen kustannustehokkaasti tai jos ilmanvaihtojärjestelmän toiminta perustuu korkeus- ja lämpötilaerojen sekä tuulen aiheuttamiin paine-eroihin.</t>
        </r>
      </text>
    </comment>
    <comment ref="C63" authorId="1" shapeId="0" xr:uid="{00000000-0006-0000-0200-00001A000000}">
      <text>
        <r>
          <rPr>
            <sz val="8"/>
            <color indexed="81"/>
            <rFont val="Tahoma"/>
            <family val="2"/>
          </rPr>
          <t xml:space="preserve">
Kirjoittamalla soluun C63 seuraava kaava:
=C13*U62
tulee soluun C63 suoraan rakennuksen vakioidun käytön mukainen poistoilmavirta (m³/s). 
Rakennustyypin 9 ominaispoistoilmavirta solussa U62 on asuinkerrostalon vakioidun käytön mukainen.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a</author>
  </authors>
  <commentList>
    <comment ref="B1" authorId="0" shapeId="0" xr:uid="{00000000-0006-0000-0300-000001000000}">
      <text>
        <r>
          <rPr>
            <sz val="10"/>
            <color indexed="81"/>
            <rFont val="Tahoma"/>
            <family val="2"/>
          </rPr>
          <t xml:space="preserve">YLEISOHJEITA
Tällä yksisivuisella tasauslaskentalomakkeella voidaan osoittaa loma-asumiseen suunnitellun pientalon rakennusvaipan lämpöhäviön määräystenmukaisuus. Osoittaminen tehdään määräysten soveltamisoppaan Tasauslaskentaopas 2018 mukaisesti.
HUOM. Tällä lomakkeella voidaan osoittaa sellaisen loma-asumiseen suunnitellun pientalon lämpöhäviön määräystenmukaisuus, joka on tarkoitetu käytettäväksi vuodessa neljä kuukautta tai enemmän. Lisäksi loma-asunnon kerrosalan tulee olla 50 m² tai enemmän.
Vihreisiin ruutuihin voidaan antaa tietoja. Muihin ruutuihin tietoja ei voi syöttää eikä niiden tietoja voi muuttaa. Osoittamalla ruutua, jossa on punainen kolmio oikeassa yläkulmassa, saadaan ohjeita ja lisätietoja.
TÄYTTÖOHJEITA
Aluksi annetaan rakennuksen laajuustiedot. Sitten annetaan rakennusosien pinta-alat ja U-arvot kohtaan Perustiedot. Vasta sen jälkeen, kun kaikki tiedot on annettu, voidaan määräystenmukaisuus todeta. Jos ruutu on tyhjä, ruudun numeroarvo on laskennassa 0.
MÄÄRÄYSTENMUKAISUUDEN SEURAAMINEN
Lämpöhäviömääräysten täyttymistä voidaan seurata jokaisen muutoksen jälkeen vaatimuksittain tai reunassa näkyvän pystypalkin avulla: 
- kun palkki on punainen, suunnitteluratkaisu ei täytä määräyksiä
- kun palkki on sininen, suunnitteluratkaisu täyttää määräykset.
Lisäksi eräissä ruuduissa numeroarvo voi muuttua punaiseksi, jos arvo ylittää vertailutason.
VASTUU LOMAKKEEN KÄYTÖSTÄ
Käyttäjä vastaa annettujen tietojen oikeellisuudesta.
Määräystenmukaisuus todetaan annettujen tietojen perusteella.
Lomakkeen tekijät ja julkaisijat eivät vastaa lomakkeen virheistä tai niistä aiheutuneista välittömistä tai välillisistä vahingoista.
</t>
        </r>
      </text>
    </comment>
    <comment ref="B7" authorId="0" shapeId="0" xr:uid="{00000000-0006-0000-0300-000002000000}">
      <text>
        <r>
          <rPr>
            <sz val="8"/>
            <color indexed="81"/>
            <rFont val="Tahoma"/>
            <family val="2"/>
          </rPr>
          <t>Tähän päivittyy tieto siitä, täyttääkö suunnitteluratkaisu määräykset.</t>
        </r>
      </text>
    </comment>
    <comment ref="C21" authorId="0" shapeId="0" xr:uid="{00000000-0006-0000-0300-000003000000}">
      <text>
        <r>
          <rPr>
            <sz val="8"/>
            <color indexed="81"/>
            <rFont val="Tahoma"/>
            <family val="2"/>
          </rPr>
          <t xml:space="preserve">Tähän lasketaan automaattisesti loma-asunnon ulkoseinien pinta-alan vertailuarvo, m²
HUOM. Ulkoseinän pinta-ala päivittyy automaattisesti oikeaksi.
Vertailuarvoilla laskettu ulkoseinän ja ikkunoiden pinta-alojen summa tulee olla yhtä suuri kuin suunnitteluarvoilla laskettu pinta-alojen summa.
</t>
        </r>
      </text>
    </comment>
    <comment ref="C22" authorId="0" shapeId="0" xr:uid="{00000000-0006-0000-0300-000004000000}">
      <text>
        <r>
          <rPr>
            <sz val="8"/>
            <color indexed="81"/>
            <rFont val="Tahoma"/>
            <family val="2"/>
          </rPr>
          <t xml:space="preserve">Tähän lasketaan automaattisesti loma-asunnon massiivipuuseinien pinta-alan vertailuarvo, m²
HUOM. Seinän pinta-ala päivittyy automaattisesti oikeaksi.
Vertailuarvoilla laskettu seinien ja ikkunoiden pinta-alojen summa tulee olla yhtä suuri kuin suunnitteluarvoilla laskettu pinta-alojen summa.
</t>
        </r>
      </text>
    </comment>
    <comment ref="C23" authorId="0" shapeId="0" xr:uid="{00000000-0006-0000-0300-000005000000}">
      <text>
        <r>
          <rPr>
            <sz val="8"/>
            <color indexed="81"/>
            <rFont val="Tahoma"/>
            <family val="2"/>
          </rPr>
          <t xml:space="preserve">Tähän lasketaan automaattisesti loma-asunnon yläpohjan pinta-alan vertailuarvo, m²
HUOM. Yläpohjan pinta-ala päivittyy automaattisesti oikeaksi.
Vertailuarvoilla laskettu yläpohjan, kattoikkunoiden ja kattovalokupujen pinta-alojen summa tulee olla yhtä suuri kuin suunnitteluarvoilla laskettu pinta-alojen summa.
</t>
        </r>
      </text>
    </comment>
    <comment ref="C28" authorId="0" shapeId="0" xr:uid="{00000000-0006-0000-0300-000006000000}">
      <text>
        <r>
          <rPr>
            <sz val="8"/>
            <color indexed="81"/>
            <rFont val="Tahoma"/>
            <family val="2"/>
          </rPr>
          <t xml:space="preserve">Tähän lasketaan automaattisesti loma-asunnon ikkunoiden pinta-alan vertailuarvo, m²
HUOM. Ikkunoiden pinta-alan vertailuarvoksi tulee tähän kohtaan ikkunoiden pinta-alan suunnitteluarvoa vastaava osuus vertailuikkunapinta-alasta. 
Vertailuikkunapinta-ala sisältää lämpimien tilojen ikkunoiden, kattoikkunoiden ja kattovalokupujen sekä puolilämpimien tilojen ikkunoiden, kattoikkunoiden ja kattovalokupujen pinta-alan, m²
</t>
        </r>
      </text>
    </comment>
    <comment ref="C30" authorId="0" shapeId="0" xr:uid="{00000000-0006-0000-0300-000007000000}">
      <text>
        <r>
          <rPr>
            <sz val="8"/>
            <color indexed="81"/>
            <rFont val="Tahoma"/>
            <family val="2"/>
          </rPr>
          <t>Tähän lasketaan automaattisesti  loma-asunnon kattoikkunoiden pinta-alan vertailuarvo, m²
HUOM. Ikkunoiden pinta-alan vertailuarvoksi tulee tähän kohtaan kattoikkunoiden pinta-alan suunnitteluarvoa vastaava osuus vertailuikkunapinta-alasta. 
Vertailuikkunapinta-ala sisältää lämpimien tilojen ikkunoiden, kattoikkunoiden ja kattovalokupujen sekä puolilämpimien tilojen ikkunoiden, kattoikkunoiden ja kattovalokupujen pinta-alan, m²</t>
        </r>
      </text>
    </comment>
    <comment ref="C31" authorId="0" shapeId="0" xr:uid="{00000000-0006-0000-0300-000008000000}">
      <text>
        <r>
          <rPr>
            <sz val="8"/>
            <color indexed="81"/>
            <rFont val="Tahoma"/>
            <family val="2"/>
          </rPr>
          <t>Tähän lasketaan automaattisesti  loma-asunnon kattovalokupujen pinta-alan vertailuarvo, m²
HUOM. Ikkunoiden pinta-alan vertailuarvoksi tulee tähän kohtaan kattovalokupujen pinta-alan suunnitteluarvoa vastaava osuus vertailuikkunapinta-alasta. 
Vertailuikkunapinta-ala sisältää lämpimien tilojen ikkunoiden, kattoikkunoiden ja kattovalokupujen sekä puolilämpimien tilojen ikkunoiden, kattoikkunoiden ja kattovalokupujen pinta-alan, m²</t>
        </r>
      </text>
    </comment>
    <comment ref="D32" authorId="1" shapeId="0" xr:uid="{00000000-0006-0000-0300-000009000000}">
      <text>
        <r>
          <rPr>
            <sz val="8"/>
            <color indexed="81"/>
            <rFont val="Tahoma"/>
            <family val="2"/>
          </rPr>
          <t>Loma-asunnon rakennusvaipan pinta-ala, 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G37" authorId="0" shapeId="0" xr:uid="{00000000-0006-0000-0400-000001000000}">
      <text>
        <r>
          <rPr>
            <sz val="8"/>
            <color indexed="81"/>
            <rFont val="Tahoma"/>
            <family val="2"/>
          </rPr>
          <t>Asetuksen 10 § ja 19 §.</t>
        </r>
      </text>
    </comment>
    <comment ref="J37" authorId="0" shapeId="0" xr:uid="{00000000-0006-0000-0400-000002000000}">
      <text>
        <r>
          <rPr>
            <b/>
            <sz val="8"/>
            <color indexed="81"/>
            <rFont val="Tahoma"/>
            <family val="2"/>
          </rPr>
          <t>Lämpöhäviön tasauslaskennassa käytettävä ominaisilmavirta</t>
        </r>
      </text>
    </comment>
    <comment ref="F43" authorId="0" shapeId="0" xr:uid="{00000000-0006-0000-0400-000003000000}">
      <text>
        <r>
          <rPr>
            <sz val="8"/>
            <color indexed="81"/>
            <rFont val="Tahoma"/>
            <family val="2"/>
          </rPr>
          <t xml:space="preserve">Asetuksen 19 § mukaan käyttötarkoitusluokan 2 rakennusten ilmanvaihtojärjestelmissä, joissa asukkailla on mahdollisus ohjata ilmanvaihtoa huoneistokohtaisesti, rakennuksen ulkoilmavirtana voidaan käyttää 0,4 dm³/(s m²)
</t>
        </r>
      </text>
    </comment>
    <comment ref="H45" authorId="0" shapeId="0" xr:uid="{00000000-0006-0000-0400-000004000000}">
      <text>
        <r>
          <rPr>
            <sz val="8"/>
            <color indexed="81"/>
            <rFont val="Tahoma"/>
            <family val="2"/>
          </rPr>
          <t>Asetuksen 10 § mukaan:
Ilmanvaihtojärjestelmän käyntiaika saadaan asetuksen 20 § olevan rakennuksen käyttöajan taulukon perusteella niin, että ilmanvaihto käynnistetään 1 tunti ennen rakennuksen käyttöajan alkua ja kytketään käyttöajan ulkopuoliseen tilaan 1 tunti käyttöajan päättymisen jälkeen lukuunottamatta jatkuvasti käytettävät rakennukset.</t>
        </r>
      </text>
    </comment>
    <comment ref="H49" authorId="0" shapeId="0" xr:uid="{00000000-0006-0000-0400-000005000000}">
      <text>
        <r>
          <rPr>
            <sz val="8"/>
            <color indexed="81"/>
            <rFont val="Tahoma"/>
            <family val="2"/>
          </rPr>
          <t>Asetuksen 10 § mukaan:
Ilmanvaihtojärjestelmän käyntiaika saadaan asetuksen 20 § olevan rakennuksen käyttöajan taulukon perusteella niin, että ilmanvaihto käynnistetään 1 tunti ennen rakennuksen käyttöajan alkua ja kytketään käyttöajan ulkopuoliseen tilaan 1 tunti käyttöajan päättymisen jälkeen lukuunottamatta jatkuvasti käytettävät rakennukset.</t>
        </r>
      </text>
    </comment>
    <comment ref="H59" authorId="0" shapeId="0" xr:uid="{00000000-0006-0000-0400-000006000000}">
      <text>
        <r>
          <rPr>
            <sz val="8"/>
            <color indexed="81"/>
            <rFont val="Tahoma"/>
            <family val="2"/>
          </rPr>
          <t>Asetuksen 10 § mukaan:
Ilmanvaihtojärjestelmän käyntiaika saadaan asetuksen 20 § olevan rakennuksen käyttöajan taulukon perusteella niin, että ilmanvaihto käynnistetään 1 tunti ennen rakennuksen käyttöajan alkua ja kytketään käyttöajan ulkopuoliseen tilaan 1 tunti käyttöajan päättymisen jälkeen lukuunottamatta jatkuvasti käytettävät rakennukset.</t>
        </r>
      </text>
    </comment>
    <comment ref="H63" authorId="0" shapeId="0" xr:uid="{00000000-0006-0000-0400-000007000000}">
      <text>
        <r>
          <rPr>
            <sz val="8"/>
            <color indexed="81"/>
            <rFont val="Tahoma"/>
            <family val="2"/>
          </rPr>
          <t>Asetuksen 10 § mukaan:
Ilmanvaihtojärjestelmän käyntiaika saadaan asetuksen 20 § olevan rakennuksen käyttöajan taulukon perusteella niin, että ilmanvaihto käynnistetään 1 tunti ennen rakennuksen käyttöajan alkua ja kytketään käyttöajan ulkopuoliseen tilaan 1 tunti käyttöajan päättymisen jälkeen lukuunottamatta jatkuvasti käytettävät rakennukset.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B10" authorId="0" shapeId="0" xr:uid="{00000000-0006-0000-0500-000001000000}">
      <text>
        <r>
          <rPr>
            <b/>
            <sz val="8"/>
            <color indexed="81"/>
            <rFont val="Tahoma"/>
            <family val="2"/>
          </rPr>
          <t xml:space="preserve">Kirjoita solun arvo tasauslaskentalomakkeeseen </t>
        </r>
        <r>
          <rPr>
            <b/>
            <u/>
            <sz val="8"/>
            <color indexed="81"/>
            <rFont val="Tahoma"/>
            <family val="2"/>
          </rPr>
          <t>suunnitteluarvon pinta-ala</t>
        </r>
        <r>
          <rPr>
            <b/>
            <sz val="8"/>
            <color indexed="81"/>
            <rFont val="Tahoma"/>
            <family val="2"/>
          </rPr>
          <t xml:space="preserve"> kohtaan.
</t>
        </r>
      </text>
    </comment>
    <comment ref="C10" authorId="0" shapeId="0" xr:uid="{00000000-0006-0000-0500-000002000000}">
      <text>
        <r>
          <rPr>
            <b/>
            <sz val="8"/>
            <color indexed="81"/>
            <rFont val="Tahoma"/>
            <family val="2"/>
          </rPr>
          <t xml:space="preserve">Kirjoita solun arvo tasauslaskentalomakkeeseen </t>
        </r>
        <r>
          <rPr>
            <b/>
            <u/>
            <sz val="8"/>
            <color indexed="81"/>
            <rFont val="Tahoma"/>
            <family val="2"/>
          </rPr>
          <t>suunnitteluarvon U-arvo</t>
        </r>
        <r>
          <rPr>
            <b/>
            <sz val="8"/>
            <color indexed="81"/>
            <rFont val="Tahoma"/>
            <family val="2"/>
          </rPr>
          <t xml:space="preserve"> kohtaan.
</t>
        </r>
      </text>
    </comment>
  </commentList>
</comments>
</file>

<file path=xl/sharedStrings.xml><?xml version="1.0" encoding="utf-8"?>
<sst xmlns="http://schemas.openxmlformats.org/spreadsheetml/2006/main" count="561" uniqueCount="194">
  <si>
    <t>Rakennuskohde</t>
  </si>
  <si>
    <t>Rakennuslupatunnus</t>
  </si>
  <si>
    <t>Rakennustyyppi</t>
  </si>
  <si>
    <t>Pääsuunnittelija</t>
  </si>
  <si>
    <t>Tasauslaskelman tekijä</t>
  </si>
  <si>
    <t>Päiväys</t>
  </si>
  <si>
    <t xml:space="preserve">Tulos: Suunnitteluratkaisu   </t>
  </si>
  <si>
    <t>Vertailuikkunapinta-ala on 15 % yhteenlasketuista maanpäällisistä kerrostasoaloista, mutta</t>
  </si>
  <si>
    <t>kyllä</t>
  </si>
  <si>
    <t>ei</t>
  </si>
  <si>
    <t>Rakennuksen laajuustiedot</t>
  </si>
  <si>
    <t xml:space="preserve"> Laskentatuloksia</t>
  </si>
  <si>
    <t>kuitenkin enintään 50 % julkisivujen pinta-alasta</t>
  </si>
  <si>
    <t>Rakennustilavuus</t>
  </si>
  <si>
    <t>rak-m³</t>
  </si>
  <si>
    <t>Maanpäälliset kerrostasoalat yhteensä</t>
  </si>
  <si>
    <t>m²</t>
  </si>
  <si>
    <t>Rakennusosien yhteenlaskettu pinta-ala sama molemmissa ratkaisuissa</t>
  </si>
  <si>
    <t>- lämpimissä tiloissa</t>
  </si>
  <si>
    <t>- puolilämpimissä tiloissa</t>
  </si>
  <si>
    <t>Perustiedot</t>
  </si>
  <si>
    <t xml:space="preserve">Lämpöhäviöiden tasaus </t>
  </si>
  <si>
    <t>Pinta-alat, m²
[A]</t>
  </si>
  <si>
    <t>U-arvot, W/(m² K)
[U]</t>
  </si>
  <si>
    <t>Enimmäisarvo</t>
  </si>
  <si>
    <t>RAKENNUSOSAT</t>
  </si>
  <si>
    <t>Vertailu-
arvo</t>
  </si>
  <si>
    <t>Suunnittelu-
arvo</t>
  </si>
  <si>
    <t>Vertailu-
ratkaisu</t>
  </si>
  <si>
    <t>Suunnittelu-
ratkaisu</t>
  </si>
  <si>
    <t>Lämpimät tilat</t>
  </si>
  <si>
    <t>Ulkoseinä</t>
  </si>
  <si>
    <t>Yläpohja</t>
  </si>
  <si>
    <t>Alapohja (ulkoilmaan rajoittuva)</t>
  </si>
  <si>
    <t>Suunnitteluratkaisun ominaislämpöhäviö on enintään vertailuratkaisun suuruinen</t>
  </si>
  <si>
    <t>Ikkunat</t>
  </si>
  <si>
    <t>Tarkistuslistan yhteenveto</t>
  </si>
  <si>
    <t>Kattoikkunat</t>
  </si>
  <si>
    <t>Suunnitteluratkaisu täyttää lämpöhäviövaatimukset</t>
  </si>
  <si>
    <t>Lämpimät tilat yhteensä</t>
  </si>
  <si>
    <t>Puolilämpimät tilat</t>
  </si>
  <si>
    <t>Puolilämpimät tilat yhteensä</t>
  </si>
  <si>
    <t>VAIPAN ILMAVUODOT</t>
  </si>
  <si>
    <t>Vuotoilma</t>
  </si>
  <si>
    <t>TÄYTTÄÄ VAATIMUKSET</t>
  </si>
  <si>
    <t>EI TÄYTÄ VAATIMUKSIA</t>
  </si>
  <si>
    <t>ILMANVAIHTO</t>
  </si>
  <si>
    <t>Hallittu ilmanvaihto</t>
  </si>
  <si>
    <t>Puolilämpimät tilat, ei LTO-vaatimusta</t>
  </si>
  <si>
    <t>Rakennuksen lämpöhäviöiden tasaus</t>
  </si>
  <si>
    <t>Lämpimien tilojen ominaislämpöhäviö yhteensä</t>
  </si>
  <si>
    <t>Puolilämpimien tilojen ominaislämpöhäviö yhteensä</t>
  </si>
  <si>
    <t>Puuttuu</t>
  </si>
  <si>
    <t>Lisäys</t>
  </si>
  <si>
    <t>Vertailupinta-ala</t>
  </si>
  <si>
    <t>Max.vert.ikk.</t>
  </si>
  <si>
    <t>Min</t>
  </si>
  <si>
    <t>Lopullinen</t>
  </si>
  <si>
    <t>vertailuarvo</t>
  </si>
  <si>
    <t>Ylimääräistä</t>
  </si>
  <si>
    <t xml:space="preserve">rakennusosan pinta-ala ja U-arvo, kun ulkoseinä, yläpohja, alapohja, ikkunat, </t>
  </si>
  <si>
    <t>ovet tai kattoikkunat koostuvat U-arvoltaan erilaisista osista eikä niille ole</t>
  </si>
  <si>
    <t xml:space="preserve">tasauslaskentalomakkeessa omaa kohtaa. Suunnittelija vastaa siitä, että </t>
  </si>
  <si>
    <t>U-arvojen enimmäisarvoja ei ylitetä minkään osan kohdalla.</t>
  </si>
  <si>
    <t>Rakennusosan</t>
  </si>
  <si>
    <t>Pinta-ala</t>
  </si>
  <si>
    <t>U-arvo</t>
  </si>
  <si>
    <t>Ominaislämpöhäviö</t>
  </si>
  <si>
    <t>Rakennusosa tasauslaskentaan</t>
  </si>
  <si>
    <t>A, m²</t>
  </si>
  <si>
    <t>U, W/(m²K)</t>
  </si>
  <si>
    <t>H, W/K</t>
  </si>
  <si>
    <t>Rakennusosa 1</t>
  </si>
  <si>
    <t>Rakennusosa 2</t>
  </si>
  <si>
    <t>Rakennusosa 3</t>
  </si>
  <si>
    <t>Rakennusosa 4</t>
  </si>
  <si>
    <t>Rakennusosa 5</t>
  </si>
  <si>
    <t>Rakennusosa 6</t>
  </si>
  <si>
    <t>Rakennusosa 7</t>
  </si>
  <si>
    <t>Rakennusosa 8</t>
  </si>
  <si>
    <t>Rakennusosa 9</t>
  </si>
  <si>
    <t>Rakennusosa 10</t>
  </si>
  <si>
    <t>Rakennusosa 11</t>
  </si>
  <si>
    <t>Rakennusosa 12</t>
  </si>
  <si>
    <t>Rakennusosa 13</t>
  </si>
  <si>
    <t>Rakennusosa 14</t>
  </si>
  <si>
    <t>Rakennusosa 15</t>
  </si>
  <si>
    <t>Rakennusosa 16</t>
  </si>
  <si>
    <t>Rakennusosa 17</t>
  </si>
  <si>
    <t>Rakennusosa 18</t>
  </si>
  <si>
    <t>Rakennusosa 19</t>
  </si>
  <si>
    <t>Rakennusosa 20</t>
  </si>
  <si>
    <t>Aputaulukko, jolla voidaan laskea lämpöhäviöiden tasauslaskennassa tarvittava</t>
  </si>
  <si>
    <t>1-kerroksinen pientalo, ikkunapinta-ala 15 % kerrostasoalasta.</t>
  </si>
  <si>
    <t>Rakennuksen kerrosmäärä</t>
  </si>
  <si>
    <t>kerrosta</t>
  </si>
  <si>
    <t>Rakennusten käyttötarkoitusluokkien jaottelu</t>
  </si>
  <si>
    <t>9 Muut rakennukset</t>
  </si>
  <si>
    <t>Lämmitetty nettoala, lämpimät tilat</t>
  </si>
  <si>
    <t>Lämmitetty nettoala, puolilämpimät tilat</t>
  </si>
  <si>
    <t>Pinta-alat</t>
  </si>
  <si>
    <t>Rakennusvaipan ilmanpitävyys</t>
  </si>
  <si>
    <t>Suunnitteluarvo</t>
  </si>
  <si>
    <t>Vertailuarvo</t>
  </si>
  <si>
    <t>Vuotoilmavirta, m³/s</t>
  </si>
  <si>
    <r>
      <t>q</t>
    </r>
    <r>
      <rPr>
        <b/>
        <vertAlign val="subscript"/>
        <sz val="12"/>
        <rFont val="Arial"/>
        <family val="2"/>
      </rPr>
      <t>v, p</t>
    </r>
  </si>
  <si>
    <t>dm³/(s m²)</t>
  </si>
  <si>
    <r>
      <t>t</t>
    </r>
    <r>
      <rPr>
        <b/>
        <vertAlign val="subscript"/>
        <sz val="12"/>
        <rFont val="Arial"/>
        <family val="2"/>
      </rPr>
      <t>d</t>
    </r>
  </si>
  <si>
    <r>
      <t>t</t>
    </r>
    <r>
      <rPr>
        <b/>
        <vertAlign val="subscript"/>
        <sz val="12"/>
        <rFont val="Arial"/>
        <family val="2"/>
      </rPr>
      <t>v</t>
    </r>
  </si>
  <si>
    <t>oma arvio</t>
  </si>
  <si>
    <t>h</t>
  </si>
  <si>
    <t>vrk</t>
  </si>
  <si>
    <t>Kattovalokuvut</t>
  </si>
  <si>
    <t>Puolilämpimät tilat tai määräaikaiset rakennukset</t>
  </si>
  <si>
    <t>Lämmitetty nettoala</t>
  </si>
  <si>
    <t>Rakennuksen sisäilmasto ja ilmanvaihto</t>
  </si>
  <si>
    <t>Rakennuksen ilmanpitävyys</t>
  </si>
  <si>
    <t>Käytön ulkopuolella</t>
  </si>
  <si>
    <t>Käytön aikana</t>
  </si>
  <si>
    <t>Rakennusluokka (1 - 9)</t>
  </si>
  <si>
    <t>Yhteensä</t>
  </si>
  <si>
    <t>Ilmanvaihdon ohjausmahdollisuus</t>
  </si>
  <si>
    <t>Ilmanvaihdon lämmöntalteenoton (LTO) vuosihyötysuhde</t>
  </si>
  <si>
    <t>on enintään vertailuratkaisun suuruinen</t>
  </si>
  <si>
    <t xml:space="preserve">Suunnitteluratkaisun vaipan ominaislämpöhäviö </t>
  </si>
  <si>
    <t>Tarkistuksen yhteenveto</t>
  </si>
  <si>
    <t>Loma-asunnon vaipan lämpöhäviövaatimus</t>
  </si>
  <si>
    <t xml:space="preserve">Lisätietoja </t>
  </si>
  <si>
    <t>Huomautus</t>
  </si>
  <si>
    <t>· A/3600]</t>
  </si>
  <si>
    <r>
      <t>Ominaislämpöhäviö, W/K
[H</t>
    </r>
    <r>
      <rPr>
        <b/>
        <vertAlign val="subscript"/>
        <sz val="9"/>
        <rFont val="Arial"/>
        <family val="2"/>
      </rPr>
      <t>joht</t>
    </r>
    <r>
      <rPr>
        <b/>
        <sz val="9"/>
        <rFont val="Arial"/>
        <family val="2"/>
      </rPr>
      <t xml:space="preserve"> = A </t>
    </r>
    <r>
      <rPr>
        <sz val="9"/>
        <rFont val="Arial"/>
        <family val="2"/>
      </rPr>
      <t>·</t>
    </r>
    <r>
      <rPr>
        <b/>
        <sz val="9"/>
        <rFont val="Arial"/>
        <family val="2"/>
      </rPr>
      <t xml:space="preserve"> U]</t>
    </r>
  </si>
  <si>
    <r>
      <t>Rakennuksen suunnitteluratkaisun lämpöhäviön laskennassa käytetään rakennusvaipan ilmanvuotoluvun q</t>
    </r>
    <r>
      <rPr>
        <vertAlign val="subscript"/>
        <sz val="9"/>
        <rFont val="Arial"/>
        <family val="2"/>
      </rPr>
      <t>50</t>
    </r>
    <r>
      <rPr>
        <sz val="9"/>
        <rFont val="Arial"/>
        <family val="2"/>
      </rPr>
      <t xml:space="preserve"> suunnitteluarvoa. </t>
    </r>
  </si>
  <si>
    <r>
      <t>Ilmanvuotoluku, m³/(h m²)           [q</t>
    </r>
    <r>
      <rPr>
        <b/>
        <vertAlign val="subscript"/>
        <sz val="9"/>
        <rFont val="Arial"/>
        <family val="2"/>
      </rPr>
      <t>50</t>
    </r>
    <r>
      <rPr>
        <b/>
        <sz val="9"/>
        <rFont val="Arial"/>
        <family val="2"/>
      </rPr>
      <t>]</t>
    </r>
  </si>
  <si>
    <r>
      <t>Ominaislämpöhäviö, W/K
[H</t>
    </r>
    <r>
      <rPr>
        <b/>
        <vertAlign val="subscript"/>
        <sz val="9"/>
        <rFont val="Arial"/>
        <family val="2"/>
      </rPr>
      <t>vuotoilma</t>
    </r>
    <r>
      <rPr>
        <b/>
        <sz val="9"/>
        <rFont val="Arial"/>
        <family val="2"/>
      </rPr>
      <t xml:space="preserve"> = 1200 </t>
    </r>
    <r>
      <rPr>
        <sz val="9"/>
        <rFont val="Arial"/>
        <family val="2"/>
      </rPr>
      <t>·</t>
    </r>
    <r>
      <rPr>
        <b/>
        <sz val="9"/>
        <rFont val="Arial"/>
        <family val="2"/>
      </rPr>
      <t xml:space="preserve"> q</t>
    </r>
    <r>
      <rPr>
        <b/>
        <vertAlign val="subscript"/>
        <sz val="9"/>
        <rFont val="Arial"/>
        <family val="2"/>
      </rPr>
      <t>v, v</t>
    </r>
    <r>
      <rPr>
        <b/>
        <sz val="9"/>
        <rFont val="Arial"/>
        <family val="2"/>
      </rPr>
      <t>]</t>
    </r>
  </si>
  <si>
    <r>
      <t>[q</t>
    </r>
    <r>
      <rPr>
        <b/>
        <vertAlign val="subscript"/>
        <sz val="9"/>
        <rFont val="Arial"/>
        <family val="2"/>
      </rPr>
      <t>v, v</t>
    </r>
    <r>
      <rPr>
        <b/>
        <sz val="9"/>
        <rFont val="Arial"/>
        <family val="2"/>
      </rPr>
      <t>= q</t>
    </r>
    <r>
      <rPr>
        <b/>
        <vertAlign val="subscript"/>
        <sz val="9"/>
        <rFont val="Arial"/>
        <family val="2"/>
      </rPr>
      <t xml:space="preserve">50 </t>
    </r>
    <r>
      <rPr>
        <b/>
        <sz val="9"/>
        <rFont val="Arial"/>
        <family val="2"/>
      </rPr>
      <t>/</t>
    </r>
  </si>
  <si>
    <r>
      <t>Poistoilmavirta, m³/s
[q</t>
    </r>
    <r>
      <rPr>
        <b/>
        <vertAlign val="subscript"/>
        <sz val="9"/>
        <rFont val="Arial"/>
        <family val="2"/>
      </rPr>
      <t>v, p</t>
    </r>
    <r>
      <rPr>
        <b/>
        <sz val="9"/>
        <rFont val="Arial"/>
        <family val="2"/>
      </rPr>
      <t>]</t>
    </r>
  </si>
  <si>
    <r>
      <t>Ominaislämpöhäviö, W/K
[H = H</t>
    </r>
    <r>
      <rPr>
        <b/>
        <vertAlign val="subscript"/>
        <sz val="9"/>
        <rFont val="Arial"/>
        <family val="2"/>
      </rPr>
      <t>joht</t>
    </r>
    <r>
      <rPr>
        <b/>
        <sz val="9"/>
        <rFont val="Arial"/>
        <family val="2"/>
      </rPr>
      <t xml:space="preserve"> + H</t>
    </r>
    <r>
      <rPr>
        <b/>
        <vertAlign val="subscript"/>
        <sz val="9"/>
        <rFont val="Arial"/>
        <family val="2"/>
      </rPr>
      <t>vuotoilma</t>
    </r>
    <r>
      <rPr>
        <b/>
        <sz val="9"/>
        <rFont val="Arial"/>
        <family val="2"/>
      </rPr>
      <t xml:space="preserve"> + H</t>
    </r>
    <r>
      <rPr>
        <b/>
        <vertAlign val="subscript"/>
        <sz val="9"/>
        <rFont val="Arial"/>
        <family val="2"/>
      </rPr>
      <t>iv</t>
    </r>
    <r>
      <rPr>
        <b/>
        <sz val="9"/>
        <rFont val="Arial"/>
        <family val="2"/>
      </rPr>
      <t>]</t>
    </r>
  </si>
  <si>
    <t>Lämpimät tilat, ei LTO.vaatimusta</t>
  </si>
  <si>
    <t>ja ilmanvaihtokoneen suunniteltuja ilmavirtoja sekä asetuksen liitteessä 1 säädetyn säävyöhykkeen 1 säätietoja. Kahden tai useamman</t>
  </si>
  <si>
    <t>Asetuksen mukainen vakioidun käytön mukainen poistoilmavirta</t>
  </si>
  <si>
    <t>1 Pienet asuinrakennukset</t>
  </si>
  <si>
    <t>2 Vähintään kolmikerroksinen asuinkerrostalo</t>
  </si>
  <si>
    <t>4 Liikerakennus</t>
  </si>
  <si>
    <t>5 Majoitusliikerakennus</t>
  </si>
  <si>
    <t>6 Opetusrakennus ja päiväkoti</t>
  </si>
  <si>
    <t>7 Liikuntahalli</t>
  </si>
  <si>
    <t>8 Sairaala</t>
  </si>
  <si>
    <t>Loma-asunnon vaipan vuotoilman lämpöhäviölle ei ole asetettu vaatimuksia, mutta hyvää ilmanpitävyyttä suositellaan tavoiteltavan.</t>
  </si>
  <si>
    <t xml:space="preserve">Sekä rakennuksen vaipan että tilojen välisten rakenteiden tulee olla niin ilmanpitäviä, että vuotokohtien läpi tapahtuvat ilmavirtaukset eivät </t>
  </si>
  <si>
    <t xml:space="preserve">aiheuta merkittäviä haittoja rakennuksen käyttäjille, rakenteille tai rakennuksen energiatehokkuudelle. </t>
  </si>
  <si>
    <t>Ympäristöministeriön asetus uuden rakennuksen sisäilmastosta ja ilmanvaihdosta koskee myös tässä käsiteltäviä loma-asuntoja.</t>
  </si>
  <si>
    <t>3 Toimistorakennus, terveyskeskus</t>
  </si>
  <si>
    <t>Erillinen pientalo, rivitalo, ketjutalo sekä enintään 2. kerroksinen kerrostalo</t>
  </si>
  <si>
    <t>konsertti- ja kongressitalo, elokuvateatteri, kirjasto, arkisto, museo, taidegalleria, näyttelyhalli</t>
  </si>
  <si>
    <t xml:space="preserve">Liikerakennus, myymälähalli, tavaratalo, kauppakeskus, myymälärakennus, teatterit, ooppera-, </t>
  </si>
  <si>
    <t>Majoitusliikerakennus, hotelli, asuntola, palvelutalo, vanhainkoti, hoitolaitokset</t>
  </si>
  <si>
    <t xml:space="preserve">Muu rakennus, kuten varastorakennus, liikenteen rakennus, uimahalli, jäähalli </t>
  </si>
  <si>
    <t>tai määräajan paikallaan pysytettävä siirtokelpoinen rakennus</t>
  </si>
  <si>
    <r>
      <t>q</t>
    </r>
    <r>
      <rPr>
        <b/>
        <vertAlign val="subscript"/>
        <sz val="12"/>
        <rFont val="Arial"/>
        <family val="2"/>
      </rPr>
      <t>v, poisto, vakioitu käyttö</t>
    </r>
  </si>
  <si>
    <t>Loma-asunnon vaipan lämpöhäviön määräystenmukaisuuden tarkistus</t>
  </si>
  <si>
    <t>Rakennuksen lämpöhäviön määräystenmukaisuuden tarkistuslista</t>
  </si>
  <si>
    <t>Alapohja (ryömintätilaan rajoittuva)</t>
  </si>
  <si>
    <t>Alapohja (maanvastainen)</t>
  </si>
  <si>
    <t>Muu maanvastainen rakennusosa</t>
  </si>
  <si>
    <t>vuosihyötysuhteena. Rakennuksen suunnitteluratkaisun ilmanvaihdon lämpöhäviö lasketaan käyttäen näin määritettyä poistoilman</t>
  </si>
  <si>
    <t>käytetään arvoa 4,0 m³/(h m²).</t>
  </si>
  <si>
    <r>
      <t>Ominaislämpöhäviö, W/K
[H</t>
    </r>
    <r>
      <rPr>
        <b/>
        <vertAlign val="subscript"/>
        <sz val="9"/>
        <rFont val="Arial"/>
        <family val="2"/>
      </rPr>
      <t>iv</t>
    </r>
    <r>
      <rPr>
        <b/>
        <sz val="9"/>
        <rFont val="Arial"/>
        <family val="2"/>
      </rPr>
      <t xml:space="preserve"> = 1200 · q</t>
    </r>
    <r>
      <rPr>
        <b/>
        <vertAlign val="subscript"/>
        <sz val="9"/>
        <rFont val="Arial"/>
        <family val="2"/>
      </rPr>
      <t>v, p</t>
    </r>
    <r>
      <rPr>
        <b/>
        <sz val="9"/>
        <rFont val="Arial"/>
        <family val="2"/>
      </rPr>
      <t xml:space="preserve"> · (1-</t>
    </r>
    <r>
      <rPr>
        <b/>
        <sz val="9"/>
        <rFont val="Symbol"/>
        <family val="1"/>
        <charset val="2"/>
      </rPr>
      <t>h</t>
    </r>
    <r>
      <rPr>
        <b/>
        <vertAlign val="subscript"/>
        <sz val="9"/>
        <rFont val="Arial"/>
        <family val="2"/>
      </rPr>
      <t>a</t>
    </r>
    <r>
      <rPr>
        <b/>
        <sz val="9"/>
        <rFont val="Arial"/>
        <family val="2"/>
      </rPr>
      <t>)]</t>
    </r>
  </si>
  <si>
    <r>
      <t>Ilmanvaihdon LTO:n vuosihyötysuhde, % [</t>
    </r>
    <r>
      <rPr>
        <b/>
        <sz val="9"/>
        <rFont val="Symbol"/>
        <family val="1"/>
        <charset val="2"/>
      </rPr>
      <t>h</t>
    </r>
    <r>
      <rPr>
        <b/>
        <vertAlign val="subscript"/>
        <sz val="9"/>
        <rFont val="Arial"/>
        <family val="2"/>
      </rPr>
      <t>a</t>
    </r>
    <r>
      <rPr>
        <b/>
        <sz val="9"/>
        <rFont val="Arial"/>
        <family val="2"/>
      </rPr>
      <t>]</t>
    </r>
  </si>
  <si>
    <t>Jos ilmanpitävyyttä ei tulla osoittamaan mittaamalla tai teollisen talonrakennuksen laadunvarmistusmenettelyllä, rakennusvaipan ilmanvuotolukuna</t>
  </si>
  <si>
    <t>Loma-asunnon ilmanvaihdon lämpöhäviölle ei ole asetettu vaatimuksia.</t>
  </si>
  <si>
    <t xml:space="preserve">jos rakennuksen käytön vaatimat rakenteelliset ratkaisut huonontavat merkittävästi ilmanpitävyyttä. </t>
  </si>
  <si>
    <r>
      <t>Rakennuksen vaipan ilmanvuotoluku q</t>
    </r>
    <r>
      <rPr>
        <vertAlign val="subscript"/>
        <sz val="9"/>
        <rFont val="Arial"/>
        <family val="2"/>
      </rPr>
      <t>50</t>
    </r>
    <r>
      <rPr>
        <sz val="9"/>
        <rFont val="Arial"/>
        <family val="2"/>
      </rPr>
      <t xml:space="preserve"> saa olla enintään 4,0 m³/(h m²), mutta ilmanvuotoluku voi ylittää tämän arvon, </t>
    </r>
  </si>
  <si>
    <t>1-kerroksinen hirsirakenteinen loma-asunto, ikkunapinta-ala 44 % maanpäällisestä kerrostasoalasta.</t>
  </si>
  <si>
    <t>Suunnitteluratkaisu täyttää lämpöhäviövaatimuksen</t>
  </si>
  <si>
    <t>Lisätietoja</t>
  </si>
  <si>
    <t xml:space="preserve">ilmanvaihtokoneen poistoilman lämmöntalteenoton vuosihyötysuhde määritetään suunniteltujen ilmavirtojen ja käyntiaikojen painotettuna </t>
  </si>
  <si>
    <t>Tässä lomakkeessa esitetyt lämpöhäviövaatimukset koskevat rakennuksia, joiden kerrosala on  50 m² tai enemmän.</t>
  </si>
  <si>
    <r>
      <t>Rakennusvaipan  ilmanvuotoluvun q</t>
    </r>
    <r>
      <rPr>
        <vertAlign val="subscript"/>
        <sz val="8"/>
        <rFont val="Arial"/>
        <family val="2"/>
      </rPr>
      <t>50</t>
    </r>
    <r>
      <rPr>
        <sz val="9"/>
        <rFont val="Arial"/>
        <family val="2"/>
      </rPr>
      <t xml:space="preserve"> suunnitteluarvo on enintään enimmäisarvon suuruinen</t>
    </r>
  </si>
  <si>
    <t>Loma-asunto, pientalo</t>
  </si>
  <si>
    <t>Lisäksi loma-asunnon kerrosalan tulee olla 50 m² tai enemmän.</t>
  </si>
  <si>
    <t xml:space="preserve">Tällä lomakkeella voidaan osoittaa sellaisen loma-asumiseen suunnitellun pientalon lämpöhäviön </t>
  </si>
  <si>
    <t xml:space="preserve">määräystenmukaisuus, joka on tarkoitettu käytettäväksi vuodessa neljä kuukautta tai enemmän. </t>
  </si>
  <si>
    <r>
      <t>2)</t>
    </r>
    <r>
      <rPr>
        <sz val="9"/>
        <rFont val="Arial"/>
        <family val="2"/>
      </rPr>
      <t xml:space="preserve">  Ulko-oviin ja tuuletusluukkuihin sisältyvät myös savunpoisto-, uloskäynti- ja huoltoluukut sekä muut vastaavat luukut.</t>
    </r>
  </si>
  <si>
    <r>
      <t xml:space="preserve">Ulko-ovet ja tuuletusluukut </t>
    </r>
    <r>
      <rPr>
        <vertAlign val="superscript"/>
        <sz val="8"/>
        <rFont val="Arial"/>
        <family val="2"/>
      </rPr>
      <t>2)</t>
    </r>
    <r>
      <rPr>
        <sz val="8"/>
        <rFont val="Arial"/>
        <family val="2"/>
      </rPr>
      <t xml:space="preserve"> </t>
    </r>
  </si>
  <si>
    <r>
      <t>1)</t>
    </r>
    <r>
      <rPr>
        <sz val="9"/>
        <rFont val="Arial"/>
        <family val="2"/>
      </rPr>
      <t xml:space="preserve">  Massiivipuuseinä, jonka keskimääräinen paksuus on vähintään 180 mm.</t>
    </r>
  </si>
  <si>
    <r>
      <t xml:space="preserve">Ulko-ovet ja tuuletusluukut </t>
    </r>
    <r>
      <rPr>
        <vertAlign val="superscript"/>
        <sz val="9"/>
        <rFont val="Arial"/>
        <family val="2"/>
      </rPr>
      <t>2)</t>
    </r>
    <r>
      <rPr>
        <sz val="9"/>
        <rFont val="Arial"/>
        <family val="2"/>
      </rPr>
      <t xml:space="preserve"> </t>
    </r>
  </si>
  <si>
    <r>
      <t>1)</t>
    </r>
    <r>
      <rPr>
        <sz val="9"/>
        <rFont val="Arial"/>
        <family val="2"/>
      </rPr>
      <t xml:space="preserve">  Massiivipuuseinä, jonka keskimääräinen paksuus on vähintään 130 mm.</t>
    </r>
  </si>
  <si>
    <t>lämmöntalteenoton vuosihyötysuhdetta  ja asetuksen 26 § mukaisia ilmavirtojen arvoja ja käyntiaikoja.</t>
  </si>
  <si>
    <t>mutta kuitenkin enintään 50 % julkisivujen pinta-alasta</t>
  </si>
  <si>
    <t>Vertailuikkunapinta-ala on 15 % yhteenlasketuista maanpäällisistä kerrostasoaloista,</t>
  </si>
  <si>
    <r>
      <t xml:space="preserve">Massiivipuuseinä </t>
    </r>
    <r>
      <rPr>
        <vertAlign val="superscript"/>
        <sz val="8"/>
        <rFont val="Arial"/>
        <family val="2"/>
      </rPr>
      <t>1)</t>
    </r>
    <r>
      <rPr>
        <sz val="8"/>
        <rFont val="Arial"/>
        <family val="2"/>
      </rPr>
      <t xml:space="preserve"> </t>
    </r>
  </si>
  <si>
    <t xml:space="preserve">Ilmanvaihtokoneen poistoilman lämmöntalteenoton vuosihyötysuhde määritetään käyttäen lämmöntalteenottolaitteen ominaisuuksia </t>
  </si>
  <si>
    <t>Esimerkki</t>
  </si>
  <si>
    <t>© Ympäristöministeriö, Tasauslaskin 2018 (versio maaliskuu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</si>
</sst>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_-* #,##0.00\ _m_k_-;\-* #,##0.00\ _m_k_-;_-* &quot;-&quot;??\ _m_k_-;_-@_-"/>
    <numFmt numFmtId="165" formatCode="0.0"/>
    <numFmt numFmtId="166" formatCode="0.000"/>
    <numFmt numFmtId="167" formatCode="_-* #,##0.00\ ___m_k_-;\-* #,##0.00\ ___m_k_-;_-* &quot;-&quot;??\ ___m_k_-;_-@_-"/>
    <numFmt numFmtId="168" formatCode="_-* #,##0\ ___m_k_-;\-* #,##0\ ___m_k_-;_-* &quot;-&quot;??\ ___m_k_-;_-@_-"/>
    <numFmt numFmtId="169" formatCode="#,###.0;#,###.0;&quot;-&quot;"/>
    <numFmt numFmtId="170" formatCode="#,###;\-#,###;&quot;-&quot;"/>
    <numFmt numFmtId="171" formatCode="#,###;\-#,###;&quot;&quot;"/>
    <numFmt numFmtId="172" formatCode="#,###&quot; W/K&quot;;\-#,###&quot; W/K&quot;;&quot;&quot;"/>
    <numFmt numFmtId="173" formatCode="#,##0&quot; m²&quot;;\-#,##0&quot; m²&quot;;&quot;&quot;"/>
    <numFmt numFmtId="174" formatCode="#,##0;\-#,##0;&quot;&quot;"/>
    <numFmt numFmtId="175" formatCode="#,##0.0;\-#,##0.0;&quot;&quot;"/>
    <numFmt numFmtId="176" formatCode="#,##0.000;\-#,##0.000;&quot;&quot;"/>
    <numFmt numFmtId="177" formatCode="#,##0.0;\-#,##0.0;&quot;-&quot;"/>
    <numFmt numFmtId="178" formatCode="#,##0.0"/>
    <numFmt numFmtId="179" formatCode="#,###.0;\-#,###.0;&quot;-&quot;"/>
    <numFmt numFmtId="180" formatCode="#,##0.0000;\-#,##0.0000;&quot;&quot;"/>
    <numFmt numFmtId="181" formatCode="#,##0.00;;&quot;&quot;"/>
    <numFmt numFmtId="182" formatCode="#,##0.00;\-#,##0.00;&quot;&quot;"/>
    <numFmt numFmtId="183" formatCode="#,###"/>
    <numFmt numFmtId="184" formatCode="#,##0.0_ ;\-#,##0.0\ "/>
  </numFmts>
  <fonts count="65" x14ac:knownFonts="1">
    <font>
      <sz val="10"/>
      <name val="Arial"/>
    </font>
    <font>
      <sz val="10"/>
      <name val="Arial"/>
      <family val="2"/>
    </font>
    <font>
      <sz val="8"/>
      <name val="Arial"/>
      <family val="2"/>
    </font>
    <font>
      <sz val="8"/>
      <name val="Arial"/>
      <family val="2"/>
    </font>
    <font>
      <sz val="8"/>
      <color indexed="81"/>
      <name val="Tahoma"/>
      <family val="2"/>
    </font>
    <font>
      <b/>
      <sz val="8"/>
      <color indexed="81"/>
      <name val="Tahoma"/>
      <family val="2"/>
    </font>
    <font>
      <sz val="10"/>
      <color indexed="81"/>
      <name val="Tahoma"/>
      <family val="2"/>
    </font>
    <font>
      <b/>
      <sz val="10"/>
      <name val="Arial"/>
      <family val="2"/>
    </font>
    <font>
      <sz val="10"/>
      <name val="Arial"/>
      <family val="2"/>
    </font>
    <font>
      <b/>
      <u/>
      <sz val="8"/>
      <color indexed="81"/>
      <name val="Tahoma"/>
      <family val="2"/>
    </font>
    <font>
      <sz val="12"/>
      <name val="Arial"/>
      <family val="2"/>
    </font>
    <font>
      <b/>
      <sz val="12"/>
      <name val="Arial"/>
      <family val="2"/>
    </font>
    <font>
      <b/>
      <vertAlign val="subscript"/>
      <sz val="12"/>
      <name val="Arial"/>
      <family val="2"/>
    </font>
    <font>
      <i/>
      <sz val="10"/>
      <name val="Arial"/>
      <family val="2"/>
    </font>
    <font>
      <sz val="8"/>
      <color indexed="9"/>
      <name val="Arial"/>
      <family val="2"/>
    </font>
    <font>
      <sz val="9"/>
      <name val="Arial"/>
      <family val="2"/>
    </font>
    <font>
      <b/>
      <sz val="9"/>
      <color indexed="17"/>
      <name val="Arial"/>
      <family val="2"/>
    </font>
    <font>
      <sz val="8.5"/>
      <name val="Arial"/>
      <family val="2"/>
    </font>
    <font>
      <b/>
      <sz val="5"/>
      <color indexed="10"/>
      <name val="Arial"/>
      <family val="2"/>
    </font>
    <font>
      <b/>
      <sz val="1"/>
      <color indexed="10"/>
      <name val="Arial"/>
      <family val="2"/>
    </font>
    <font>
      <b/>
      <sz val="14"/>
      <name val="Arial"/>
      <family val="2"/>
    </font>
    <font>
      <b/>
      <sz val="9"/>
      <name val="Arial"/>
      <family val="2"/>
    </font>
    <font>
      <sz val="10"/>
      <color indexed="9"/>
      <name val="Arial"/>
      <family val="2"/>
    </font>
    <font>
      <b/>
      <sz val="8"/>
      <name val="Arial"/>
      <family val="2"/>
    </font>
    <font>
      <b/>
      <i/>
      <sz val="9"/>
      <color indexed="12"/>
      <name val="Arial"/>
      <family val="2"/>
    </font>
    <font>
      <b/>
      <i/>
      <sz val="9"/>
      <color indexed="10"/>
      <name val="Arial"/>
      <family val="2"/>
    </font>
    <font>
      <sz val="9"/>
      <color indexed="9"/>
      <name val="Arial"/>
      <family val="2"/>
    </font>
    <font>
      <i/>
      <sz val="9"/>
      <name val="Arial"/>
      <family val="2"/>
    </font>
    <font>
      <b/>
      <sz val="9"/>
      <color indexed="12"/>
      <name val="Arial"/>
      <family val="2"/>
    </font>
    <font>
      <sz val="9"/>
      <color indexed="10"/>
      <name val="Arial"/>
      <family val="2"/>
    </font>
    <font>
      <b/>
      <sz val="5"/>
      <color indexed="9"/>
      <name val="Arial"/>
      <family val="2"/>
    </font>
    <font>
      <sz val="9"/>
      <color indexed="12"/>
      <name val="Arial"/>
      <family val="2"/>
    </font>
    <font>
      <sz val="8"/>
      <color indexed="10"/>
      <name val="Arial"/>
      <family val="2"/>
    </font>
    <font>
      <sz val="6"/>
      <name val="Arial"/>
      <family val="2"/>
    </font>
    <font>
      <i/>
      <sz val="9"/>
      <color indexed="10"/>
      <name val="Arial"/>
      <family val="2"/>
    </font>
    <font>
      <b/>
      <vertAlign val="subscript"/>
      <sz val="9"/>
      <name val="Arial"/>
      <family val="2"/>
    </font>
    <font>
      <vertAlign val="subscript"/>
      <sz val="9"/>
      <name val="Arial"/>
      <family val="2"/>
    </font>
    <font>
      <vertAlign val="superscript"/>
      <sz val="9"/>
      <name val="Arial"/>
      <family val="2"/>
    </font>
    <font>
      <i/>
      <sz val="12"/>
      <name val="Arial"/>
      <family val="2"/>
    </font>
    <font>
      <sz val="3"/>
      <name val="Arial"/>
      <family val="2"/>
    </font>
    <font>
      <b/>
      <sz val="9"/>
      <color indexed="10"/>
      <name val="Arial"/>
      <family val="2"/>
    </font>
    <font>
      <b/>
      <sz val="1"/>
      <name val="Arial"/>
      <family val="2"/>
    </font>
    <font>
      <b/>
      <sz val="5"/>
      <name val="Arial"/>
      <family val="2"/>
    </font>
    <font>
      <i/>
      <sz val="8"/>
      <name val="Arial"/>
      <family val="2"/>
    </font>
    <font>
      <b/>
      <i/>
      <sz val="12"/>
      <color indexed="12"/>
      <name val="Arial"/>
      <family val="2"/>
    </font>
    <font>
      <b/>
      <i/>
      <sz val="12"/>
      <color indexed="10"/>
      <name val="Arial"/>
      <family val="2"/>
    </font>
    <font>
      <i/>
      <sz val="9"/>
      <color theme="0" tint="-0.14999847407452621"/>
      <name val="Arial"/>
      <family val="2"/>
    </font>
    <font>
      <sz val="9"/>
      <color theme="0" tint="-0.14999847407452621"/>
      <name val="Arial"/>
      <family val="2"/>
    </font>
    <font>
      <sz val="9"/>
      <color rgb="FF00B050"/>
      <name val="Arial"/>
      <family val="2"/>
    </font>
    <font>
      <i/>
      <sz val="9"/>
      <color rgb="FF00B050"/>
      <name val="Arial"/>
      <family val="2"/>
    </font>
    <font>
      <sz val="9"/>
      <color indexed="81"/>
      <name val="Tahoma"/>
      <family val="2"/>
    </font>
    <font>
      <sz val="9"/>
      <color indexed="81"/>
      <name val="Calibri"/>
      <family val="2"/>
    </font>
    <font>
      <vertAlign val="subscript"/>
      <sz val="9"/>
      <color indexed="81"/>
      <name val="Tahoma"/>
      <family val="2"/>
    </font>
    <font>
      <vertAlign val="superscript"/>
      <sz val="8"/>
      <name val="Arial"/>
      <family val="2"/>
    </font>
    <font>
      <b/>
      <sz val="9"/>
      <name val="Symbol"/>
      <family val="1"/>
      <charset val="2"/>
    </font>
    <font>
      <b/>
      <i/>
      <sz val="12"/>
      <name val="Arial"/>
      <family val="2"/>
    </font>
    <font>
      <sz val="8"/>
      <color theme="0"/>
      <name val="Arial"/>
      <family val="2"/>
    </font>
    <font>
      <sz val="10"/>
      <color theme="0"/>
      <name val="Arial"/>
      <family val="2"/>
    </font>
    <font>
      <sz val="9"/>
      <color theme="0"/>
      <name val="Arial"/>
      <family val="2"/>
    </font>
    <font>
      <b/>
      <sz val="8"/>
      <color theme="0"/>
      <name val="Arial"/>
      <family val="2"/>
    </font>
    <font>
      <b/>
      <sz val="12"/>
      <color theme="0"/>
      <name val="Arial"/>
      <family val="2"/>
    </font>
    <font>
      <b/>
      <i/>
      <sz val="10"/>
      <name val="Arial"/>
      <family val="2"/>
    </font>
    <font>
      <vertAlign val="subscript"/>
      <sz val="8"/>
      <name val="Arial"/>
      <family val="2"/>
    </font>
    <font>
      <sz val="9"/>
      <color rgb="FFFF0000"/>
      <name val="Arial"/>
      <family val="2"/>
    </font>
    <font>
      <sz val="10"/>
      <name val="Arial"/>
      <family val="2"/>
    </font>
  </fonts>
  <fills count="3">
    <fill>
      <patternFill patternType="none"/>
    </fill>
    <fill>
      <patternFill patternType="gray125"/>
    </fill>
    <fill>
      <patternFill patternType="solid">
        <fgColor theme="6" tint="0.79998168889431442"/>
        <bgColor indexed="64"/>
      </patternFill>
    </fill>
  </fills>
  <borders count="55">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9" fontId="64" fillId="0" borderId="0" applyFont="0" applyFill="0" applyBorder="0" applyAlignment="0" applyProtection="0"/>
    <xf numFmtId="164" fontId="64" fillId="0" borderId="0" applyFont="0" applyFill="0" applyBorder="0" applyAlignment="0" applyProtection="0"/>
  </cellStyleXfs>
  <cellXfs count="534">
    <xf numFmtId="0" fontId="0" fillId="0" borderId="0" xfId="0"/>
    <xf numFmtId="0" fontId="7" fillId="0" borderId="0" xfId="0" applyFont="1" applyProtection="1">
      <protection locked="0"/>
    </xf>
    <xf numFmtId="0" fontId="0" fillId="0" borderId="0" xfId="0" applyProtection="1">
      <protection locked="0"/>
    </xf>
    <xf numFmtId="0" fontId="0" fillId="0" borderId="14" xfId="0" applyBorder="1" applyProtection="1"/>
    <xf numFmtId="2" fontId="8" fillId="0" borderId="0" xfId="0" applyNumberFormat="1" applyFont="1" applyFill="1" applyProtection="1"/>
    <xf numFmtId="0" fontId="10" fillId="0" borderId="14" xfId="0" applyFont="1" applyFill="1" applyBorder="1" applyProtection="1"/>
    <xf numFmtId="166" fontId="10" fillId="0" borderId="14" xfId="0" applyNumberFormat="1" applyFont="1" applyFill="1" applyBorder="1" applyProtection="1"/>
    <xf numFmtId="0" fontId="7" fillId="0" borderId="0" xfId="0" applyFont="1"/>
    <xf numFmtId="0" fontId="11" fillId="0" borderId="0" xfId="0" applyFont="1"/>
    <xf numFmtId="0" fontId="11" fillId="0" borderId="0" xfId="0" applyFont="1" applyAlignment="1">
      <alignment horizontal="right"/>
    </xf>
    <xf numFmtId="2" fontId="11" fillId="0" borderId="0" xfId="0" applyNumberFormat="1" applyFont="1"/>
    <xf numFmtId="0" fontId="7" fillId="0" borderId="0" xfId="0" applyFont="1" applyAlignment="1">
      <alignment horizontal="right"/>
    </xf>
    <xf numFmtId="166" fontId="11" fillId="0" borderId="0" xfId="0" applyNumberFormat="1" applyFont="1"/>
    <xf numFmtId="0" fontId="14" fillId="0" borderId="0" xfId="0" applyFont="1" applyProtection="1">
      <protection hidden="1"/>
    </xf>
    <xf numFmtId="2" fontId="14" fillId="0" borderId="0" xfId="0" applyNumberFormat="1" applyFont="1" applyProtection="1">
      <protection hidden="1"/>
    </xf>
    <xf numFmtId="175" fontId="15" fillId="0" borderId="11" xfId="0" applyNumberFormat="1" applyFont="1" applyFill="1" applyBorder="1" applyAlignment="1" applyProtection="1">
      <alignment horizontal="right"/>
      <protection hidden="1"/>
    </xf>
    <xf numFmtId="171" fontId="15" fillId="0" borderId="14" xfId="0" applyNumberFormat="1" applyFont="1" applyFill="1" applyBorder="1" applyAlignment="1" applyProtection="1">
      <alignment horizontal="right"/>
      <protection hidden="1"/>
    </xf>
    <xf numFmtId="171" fontId="15" fillId="0" borderId="11" xfId="0" applyNumberFormat="1" applyFont="1" applyFill="1" applyBorder="1" applyAlignment="1" applyProtection="1">
      <alignment horizontal="right"/>
      <protection hidden="1"/>
    </xf>
    <xf numFmtId="0" fontId="16" fillId="0" borderId="0" xfId="0" applyFont="1" applyBorder="1" applyProtection="1">
      <protection hidden="1"/>
    </xf>
    <xf numFmtId="0" fontId="15" fillId="0" borderId="3" xfId="0" applyFont="1" applyFill="1" applyBorder="1" applyAlignment="1" applyProtection="1">
      <alignment horizontal="left"/>
      <protection hidden="1"/>
    </xf>
    <xf numFmtId="0" fontId="3" fillId="0" borderId="0" xfId="0" applyFont="1" applyAlignment="1" applyProtection="1">
      <alignment horizontal="left"/>
      <protection hidden="1"/>
    </xf>
    <xf numFmtId="0" fontId="18" fillId="0" borderId="0" xfId="0" applyFont="1" applyFill="1" applyAlignment="1" applyProtection="1">
      <alignment horizontal="left" vertical="center"/>
      <protection hidden="1"/>
    </xf>
    <xf numFmtId="0" fontId="19" fillId="0" borderId="0" xfId="0" applyFont="1" applyFill="1" applyAlignment="1" applyProtection="1">
      <alignment horizontal="left" vertical="center"/>
      <protection hidden="1"/>
    </xf>
    <xf numFmtId="0" fontId="8" fillId="0" borderId="0" xfId="0" applyFont="1" applyAlignment="1" applyProtection="1">
      <alignment horizontal="left"/>
      <protection hidden="1"/>
    </xf>
    <xf numFmtId="0" fontId="3" fillId="0" borderId="0" xfId="0" applyFont="1" applyBorder="1" applyAlignment="1" applyProtection="1">
      <alignment horizontal="left"/>
      <protection hidden="1"/>
    </xf>
    <xf numFmtId="0" fontId="7" fillId="0" borderId="0" xfId="0" applyFont="1" applyAlignment="1" applyProtection="1">
      <alignment horizontal="left"/>
      <protection hidden="1"/>
    </xf>
    <xf numFmtId="0" fontId="8" fillId="0" borderId="0" xfId="0" applyFont="1" applyFill="1" applyAlignment="1" applyProtection="1">
      <alignment horizontal="left"/>
      <protection hidden="1"/>
    </xf>
    <xf numFmtId="0" fontId="8" fillId="0" borderId="5" xfId="0" applyFont="1" applyBorder="1" applyAlignment="1" applyProtection="1">
      <alignment horizontal="left"/>
      <protection hidden="1"/>
    </xf>
    <xf numFmtId="0" fontId="8" fillId="0" borderId="6" xfId="0" applyFont="1" applyBorder="1" applyAlignment="1" applyProtection="1">
      <alignment horizontal="left"/>
      <protection hidden="1"/>
    </xf>
    <xf numFmtId="0" fontId="20" fillId="0" borderId="0" xfId="0" applyFont="1" applyAlignment="1" applyProtection="1">
      <alignment horizontal="left" vertical="center" wrapText="1"/>
      <protection hidden="1"/>
    </xf>
    <xf numFmtId="0" fontId="3" fillId="0" borderId="7" xfId="0" applyFont="1" applyBorder="1" applyAlignment="1" applyProtection="1">
      <alignment horizontal="left"/>
      <protection hidden="1"/>
    </xf>
    <xf numFmtId="0" fontId="8" fillId="0" borderId="3" xfId="0" applyFont="1" applyBorder="1" applyAlignment="1" applyProtection="1">
      <alignment horizontal="left"/>
      <protection hidden="1"/>
    </xf>
    <xf numFmtId="0" fontId="3" fillId="0" borderId="3" xfId="0" quotePrefix="1" applyFont="1" applyFill="1" applyBorder="1" applyAlignment="1" applyProtection="1">
      <alignment horizontal="left"/>
      <protection hidden="1"/>
    </xf>
    <xf numFmtId="0" fontId="8" fillId="0" borderId="8" xfId="0" applyFont="1" applyBorder="1" applyAlignment="1" applyProtection="1">
      <alignment horizontal="left"/>
      <protection hidden="1"/>
    </xf>
    <xf numFmtId="0" fontId="15" fillId="0" borderId="9" xfId="0" applyFont="1" applyBorder="1" applyAlignment="1" applyProtection="1">
      <alignment horizontal="left"/>
      <protection hidden="1"/>
    </xf>
    <xf numFmtId="0" fontId="7" fillId="0" borderId="10" xfId="0" applyFont="1" applyBorder="1" applyAlignment="1" applyProtection="1">
      <alignment horizontal="left" vertical="top"/>
      <protection hidden="1"/>
    </xf>
    <xf numFmtId="0" fontId="8" fillId="0" borderId="10" xfId="0" applyFont="1" applyBorder="1" applyAlignment="1" applyProtection="1">
      <alignment horizontal="left"/>
      <protection hidden="1"/>
    </xf>
    <xf numFmtId="0" fontId="8" fillId="0" borderId="10" xfId="0" applyFont="1" applyFill="1" applyBorder="1" applyAlignment="1" applyProtection="1">
      <alignment horizontal="left"/>
      <protection hidden="1"/>
    </xf>
    <xf numFmtId="3" fontId="8" fillId="0" borderId="11" xfId="0" applyNumberFormat="1" applyFont="1" applyBorder="1" applyAlignment="1" applyProtection="1">
      <alignment horizontal="left"/>
      <protection hidden="1"/>
    </xf>
    <xf numFmtId="0" fontId="21" fillId="0" borderId="12" xfId="0" applyFont="1" applyBorder="1" applyAlignment="1" applyProtection="1">
      <alignment horizontal="left"/>
      <protection hidden="1"/>
    </xf>
    <xf numFmtId="0" fontId="15" fillId="0" borderId="3" xfId="0" applyFont="1" applyBorder="1" applyAlignment="1" applyProtection="1">
      <alignment horizontal="left"/>
      <protection hidden="1"/>
    </xf>
    <xf numFmtId="0" fontId="7" fillId="0" borderId="0" xfId="0" applyFont="1" applyBorder="1" applyAlignment="1" applyProtection="1">
      <alignment horizontal="left" vertical="top"/>
      <protection hidden="1"/>
    </xf>
    <xf numFmtId="0" fontId="8" fillId="0" borderId="0" xfId="0" applyFont="1" applyBorder="1" applyAlignment="1" applyProtection="1">
      <alignment horizontal="left"/>
      <protection hidden="1"/>
    </xf>
    <xf numFmtId="0" fontId="8" fillId="0" borderId="0" xfId="0" applyFont="1" applyFill="1" applyBorder="1" applyAlignment="1" applyProtection="1">
      <alignment horizontal="left"/>
      <protection hidden="1"/>
    </xf>
    <xf numFmtId="165" fontId="8" fillId="0" borderId="0" xfId="0" applyNumberFormat="1" applyFont="1" applyFill="1" applyBorder="1" applyAlignment="1" applyProtection="1">
      <alignment horizontal="left"/>
      <protection hidden="1"/>
    </xf>
    <xf numFmtId="3" fontId="22" fillId="0" borderId="0" xfId="0" applyNumberFormat="1" applyFont="1" applyBorder="1" applyAlignment="1" applyProtection="1">
      <alignment horizontal="left"/>
      <protection hidden="1"/>
    </xf>
    <xf numFmtId="0" fontId="21" fillId="0" borderId="14" xfId="0" applyFont="1" applyBorder="1" applyAlignment="1" applyProtection="1">
      <alignment horizontal="center"/>
      <protection hidden="1"/>
    </xf>
    <xf numFmtId="0" fontId="22" fillId="0" borderId="0" xfId="0" applyFont="1" applyAlignment="1" applyProtection="1">
      <alignment horizontal="left"/>
      <protection hidden="1"/>
    </xf>
    <xf numFmtId="0" fontId="7" fillId="0" borderId="0" xfId="0" applyFont="1" applyBorder="1" applyAlignment="1" applyProtection="1">
      <alignment horizontal="left"/>
      <protection hidden="1"/>
    </xf>
    <xf numFmtId="4" fontId="23" fillId="0" borderId="0" xfId="0" applyNumberFormat="1" applyFont="1" applyBorder="1" applyAlignment="1" applyProtection="1">
      <alignment horizontal="left" vertical="center" wrapText="1"/>
      <protection hidden="1"/>
    </xf>
    <xf numFmtId="0" fontId="7" fillId="0" borderId="0" xfId="0" applyFont="1" applyBorder="1" applyAlignment="1" applyProtection="1">
      <protection hidden="1"/>
    </xf>
    <xf numFmtId="0" fontId="8" fillId="0" borderId="0" xfId="0" applyFont="1" applyProtection="1">
      <protection hidden="1"/>
    </xf>
    <xf numFmtId="165" fontId="7" fillId="0" borderId="0" xfId="0" applyNumberFormat="1" applyFont="1" applyBorder="1" applyAlignment="1" applyProtection="1">
      <protection hidden="1"/>
    </xf>
    <xf numFmtId="0" fontId="23" fillId="0" borderId="0" xfId="0" applyFont="1" applyAlignment="1" applyProtection="1">
      <alignment horizontal="left" vertical="center" wrapText="1"/>
      <protection hidden="1"/>
    </xf>
    <xf numFmtId="0" fontId="23" fillId="0" borderId="0" xfId="0" applyFont="1" applyAlignment="1" applyProtection="1">
      <alignment horizontal="left" vertical="center"/>
      <protection hidden="1"/>
    </xf>
    <xf numFmtId="174" fontId="14" fillId="0" borderId="0" xfId="0" applyNumberFormat="1" applyFont="1" applyAlignment="1" applyProtection="1">
      <alignment horizontal="right"/>
      <protection hidden="1"/>
    </xf>
    <xf numFmtId="0" fontId="24" fillId="0" borderId="14" xfId="0" applyNumberFormat="1" applyFont="1" applyFill="1" applyBorder="1" applyAlignment="1" applyProtection="1">
      <alignment horizontal="center"/>
      <protection hidden="1"/>
    </xf>
    <xf numFmtId="0" fontId="25" fillId="0" borderId="14" xfId="0" applyFont="1" applyFill="1" applyBorder="1" applyAlignment="1" applyProtection="1">
      <alignment horizontal="center"/>
      <protection hidden="1"/>
    </xf>
    <xf numFmtId="0" fontId="16" fillId="0" borderId="0" xfId="0" applyFont="1" applyFill="1" applyBorder="1" applyAlignment="1" applyProtection="1">
      <alignment horizontal="left"/>
      <protection hidden="1"/>
    </xf>
    <xf numFmtId="9" fontId="15" fillId="0" borderId="13" xfId="0" applyNumberFormat="1" applyFont="1" applyBorder="1" applyAlignment="1" applyProtection="1">
      <alignment horizontal="right"/>
      <protection hidden="1"/>
    </xf>
    <xf numFmtId="0" fontId="15" fillId="0" borderId="14" xfId="0" applyFont="1" applyBorder="1" applyAlignment="1" applyProtection="1">
      <alignment horizontal="left"/>
      <protection hidden="1"/>
    </xf>
    <xf numFmtId="0" fontId="15" fillId="0" borderId="11" xfId="0" applyFont="1" applyBorder="1" applyAlignment="1" applyProtection="1">
      <alignment horizontal="left"/>
      <protection hidden="1"/>
    </xf>
    <xf numFmtId="0" fontId="15" fillId="0" borderId="0" xfId="0" applyFont="1" applyProtection="1">
      <protection hidden="1"/>
    </xf>
    <xf numFmtId="0" fontId="15" fillId="0" borderId="0" xfId="0" applyFont="1" applyBorder="1" applyAlignment="1" applyProtection="1">
      <protection hidden="1"/>
    </xf>
    <xf numFmtId="174" fontId="26" fillId="0" borderId="0" xfId="0" applyNumberFormat="1" applyFont="1" applyFill="1" applyBorder="1" applyAlignment="1" applyProtection="1">
      <alignment horizontal="right"/>
      <protection hidden="1"/>
    </xf>
    <xf numFmtId="0" fontId="15" fillId="0" borderId="0" xfId="0" applyFont="1"/>
    <xf numFmtId="0" fontId="15" fillId="0" borderId="13" xfId="0" applyFont="1" applyBorder="1" applyAlignment="1" applyProtection="1">
      <alignment horizontal="center"/>
      <protection hidden="1"/>
    </xf>
    <xf numFmtId="0" fontId="15" fillId="0" borderId="0" xfId="0" applyFont="1" applyAlignment="1" applyProtection="1">
      <protection hidden="1"/>
    </xf>
    <xf numFmtId="9" fontId="15" fillId="0" borderId="0" xfId="2" applyFont="1" applyAlignment="1" applyProtection="1">
      <alignment horizontal="left"/>
      <protection hidden="1"/>
    </xf>
    <xf numFmtId="3" fontId="14" fillId="0" borderId="0" xfId="0" applyNumberFormat="1" applyFont="1" applyFill="1" applyBorder="1" applyAlignment="1" applyProtection="1">
      <alignment horizontal="right"/>
      <protection hidden="1"/>
    </xf>
    <xf numFmtId="0" fontId="24" fillId="0" borderId="0" xfId="0" applyFont="1" applyFill="1" applyBorder="1" applyAlignment="1" applyProtection="1">
      <alignment horizontal="center"/>
      <protection hidden="1"/>
    </xf>
    <xf numFmtId="0" fontId="25" fillId="0" borderId="0" xfId="0" applyFont="1" applyFill="1" applyBorder="1" applyAlignment="1" applyProtection="1">
      <alignment horizontal="center"/>
      <protection hidden="1"/>
    </xf>
    <xf numFmtId="0" fontId="15" fillId="0" borderId="0" xfId="0" applyFont="1" applyBorder="1" applyAlignment="1" applyProtection="1">
      <alignment horizontal="center"/>
      <protection hidden="1"/>
    </xf>
    <xf numFmtId="0" fontId="22" fillId="0" borderId="0" xfId="0" applyFont="1" applyProtection="1">
      <protection hidden="1"/>
    </xf>
    <xf numFmtId="0" fontId="15" fillId="0" borderId="16" xfId="0" applyFont="1" applyBorder="1" applyAlignment="1" applyProtection="1">
      <alignment horizontal="left"/>
      <protection hidden="1"/>
    </xf>
    <xf numFmtId="0" fontId="15" fillId="0" borderId="0" xfId="0" applyFont="1" applyAlignment="1" applyProtection="1">
      <alignment horizontal="left"/>
      <protection hidden="1"/>
    </xf>
    <xf numFmtId="9" fontId="15" fillId="0" borderId="0" xfId="2" applyFont="1" applyFill="1" applyBorder="1" applyAlignment="1" applyProtection="1">
      <alignment horizontal="left"/>
      <protection hidden="1"/>
    </xf>
    <xf numFmtId="0" fontId="15" fillId="0" borderId="7" xfId="0" quotePrefix="1" applyFont="1" applyBorder="1" applyAlignment="1" applyProtection="1">
      <alignment horizontal="left"/>
      <protection hidden="1"/>
    </xf>
    <xf numFmtId="0" fontId="24" fillId="0" borderId="14" xfId="0" applyFont="1" applyBorder="1" applyAlignment="1" applyProtection="1">
      <alignment horizontal="center"/>
      <protection hidden="1"/>
    </xf>
    <xf numFmtId="0" fontId="15" fillId="0" borderId="13" xfId="0" applyFont="1" applyBorder="1" applyProtection="1">
      <protection hidden="1"/>
    </xf>
    <xf numFmtId="0" fontId="14" fillId="0" borderId="0" xfId="0" applyFont="1" applyAlignment="1" applyProtection="1">
      <alignment horizontal="right"/>
      <protection hidden="1"/>
    </xf>
    <xf numFmtId="0" fontId="15" fillId="0" borderId="17" xfId="0" quotePrefix="1" applyFont="1" applyBorder="1" applyAlignment="1" applyProtection="1">
      <alignment horizontal="left"/>
      <protection hidden="1"/>
    </xf>
    <xf numFmtId="0" fontId="15" fillId="0" borderId="47" xfId="0" applyFont="1" applyBorder="1" applyProtection="1">
      <protection hidden="1"/>
    </xf>
    <xf numFmtId="0" fontId="27" fillId="0" borderId="0" xfId="0" applyFont="1" applyFill="1" applyBorder="1" applyAlignment="1" applyProtection="1">
      <alignment horizontal="left"/>
      <protection hidden="1"/>
    </xf>
    <xf numFmtId="0" fontId="27" fillId="0" borderId="0" xfId="0" applyFont="1" applyProtection="1">
      <protection hidden="1"/>
    </xf>
    <xf numFmtId="0" fontId="15" fillId="0" borderId="0" xfId="0" applyFont="1" applyFill="1" applyBorder="1" applyAlignment="1" applyProtection="1">
      <alignment horizontal="left"/>
      <protection hidden="1"/>
    </xf>
    <xf numFmtId="0" fontId="28" fillId="0" borderId="10" xfId="0" quotePrefix="1" applyFont="1" applyBorder="1" applyAlignment="1" applyProtection="1">
      <alignment horizontal="center"/>
      <protection hidden="1"/>
    </xf>
    <xf numFmtId="0" fontId="27" fillId="0" borderId="10" xfId="0" applyFont="1" applyBorder="1" applyAlignment="1" applyProtection="1">
      <alignment horizontal="center"/>
      <protection hidden="1"/>
    </xf>
    <xf numFmtId="173" fontId="15" fillId="0" borderId="3" xfId="0" applyNumberFormat="1" applyFont="1" applyBorder="1" applyAlignment="1" applyProtection="1">
      <alignment horizontal="left"/>
      <protection hidden="1"/>
    </xf>
    <xf numFmtId="173" fontId="15" fillId="0" borderId="8" xfId="0" applyNumberFormat="1" applyFont="1" applyBorder="1" applyAlignment="1" applyProtection="1">
      <alignment horizontal="left"/>
      <protection hidden="1"/>
    </xf>
    <xf numFmtId="0" fontId="29" fillId="0" borderId="0" xfId="0" applyFont="1" applyBorder="1" applyAlignment="1" applyProtection="1">
      <alignment horizontal="left"/>
      <protection hidden="1"/>
    </xf>
    <xf numFmtId="3" fontId="29" fillId="0" borderId="0" xfId="0" applyNumberFormat="1" applyFont="1" applyFill="1" applyBorder="1" applyAlignment="1" applyProtection="1">
      <alignment horizontal="left"/>
      <protection hidden="1"/>
    </xf>
    <xf numFmtId="0" fontId="26" fillId="0" borderId="0" xfId="0" applyFont="1" applyBorder="1" applyAlignment="1" applyProtection="1">
      <alignment horizontal="left"/>
      <protection hidden="1"/>
    </xf>
    <xf numFmtId="0" fontId="30" fillId="0" borderId="0" xfId="0" applyFont="1" applyFill="1" applyAlignment="1" applyProtection="1">
      <alignment horizontal="left" vertical="center"/>
      <protection hidden="1"/>
    </xf>
    <xf numFmtId="0" fontId="32" fillId="0" borderId="0" xfId="0" applyFont="1" applyBorder="1" applyAlignment="1" applyProtection="1">
      <alignment horizontal="left"/>
      <protection hidden="1"/>
    </xf>
    <xf numFmtId="0" fontId="21" fillId="0" borderId="7" xfId="0" applyFont="1" applyBorder="1" applyAlignment="1" applyProtection="1">
      <alignment horizontal="left"/>
      <protection hidden="1"/>
    </xf>
    <xf numFmtId="3" fontId="3" fillId="0" borderId="0" xfId="0" applyNumberFormat="1" applyFont="1" applyFill="1" applyBorder="1" applyAlignment="1" applyProtection="1">
      <alignment horizontal="left"/>
      <protection hidden="1"/>
    </xf>
    <xf numFmtId="0" fontId="27" fillId="0" borderId="21" xfId="0" quotePrefix="1" applyFont="1" applyBorder="1" applyAlignment="1" applyProtection="1">
      <alignment horizontal="left"/>
      <protection hidden="1"/>
    </xf>
    <xf numFmtId="0" fontId="28" fillId="0" borderId="3" xfId="0" quotePrefix="1" applyFont="1" applyBorder="1" applyAlignment="1" applyProtection="1">
      <alignment horizontal="center"/>
      <protection hidden="1"/>
    </xf>
    <xf numFmtId="0" fontId="34" fillId="0" borderId="3" xfId="0" applyFont="1" applyBorder="1" applyAlignment="1" applyProtection="1">
      <alignment horizontal="center"/>
      <protection hidden="1"/>
    </xf>
    <xf numFmtId="165" fontId="15" fillId="0" borderId="3" xfId="2" applyNumberFormat="1" applyFont="1" applyBorder="1" applyAlignment="1" applyProtection="1">
      <alignment horizontal="center"/>
      <protection hidden="1"/>
    </xf>
    <xf numFmtId="165" fontId="15" fillId="0" borderId="8" xfId="2" applyNumberFormat="1" applyFont="1" applyBorder="1" applyAlignment="1" applyProtection="1">
      <alignment horizontal="center"/>
      <protection hidden="1"/>
    </xf>
    <xf numFmtId="0" fontId="8" fillId="0" borderId="17" xfId="0" applyFont="1" applyBorder="1" applyAlignment="1" applyProtection="1">
      <alignment horizontal="left"/>
      <protection hidden="1"/>
    </xf>
    <xf numFmtId="0" fontId="8" fillId="0" borderId="18" xfId="0" applyFont="1" applyBorder="1" applyAlignment="1" applyProtection="1">
      <alignment horizontal="center"/>
      <protection hidden="1"/>
    </xf>
    <xf numFmtId="0" fontId="31" fillId="0" borderId="15" xfId="0" applyFont="1" applyBorder="1" applyAlignment="1" applyProtection="1">
      <alignment horizontal="left"/>
      <protection hidden="1"/>
    </xf>
    <xf numFmtId="0" fontId="15" fillId="0" borderId="15" xfId="0" applyFont="1" applyBorder="1" applyAlignment="1" applyProtection="1">
      <alignment horizontal="left"/>
      <protection hidden="1"/>
    </xf>
    <xf numFmtId="0" fontId="23" fillId="0" borderId="18" xfId="0" applyFont="1" applyBorder="1" applyAlignment="1" applyProtection="1">
      <alignment horizontal="center" wrapText="1"/>
      <protection hidden="1"/>
    </xf>
    <xf numFmtId="4" fontId="23" fillId="0" borderId="3" xfId="0" applyNumberFormat="1" applyFont="1" applyBorder="1" applyAlignment="1" applyProtection="1">
      <alignment horizontal="center" vertical="center" wrapText="1"/>
      <protection hidden="1"/>
    </xf>
    <xf numFmtId="0" fontId="24" fillId="0" borderId="14" xfId="0" quotePrefix="1" applyFont="1" applyBorder="1" applyAlignment="1" applyProtection="1">
      <alignment horizontal="center"/>
      <protection hidden="1"/>
    </xf>
    <xf numFmtId="0" fontId="25" fillId="0" borderId="14" xfId="0" applyFont="1" applyBorder="1" applyAlignment="1" applyProtection="1">
      <alignment horizontal="center"/>
      <protection hidden="1"/>
    </xf>
    <xf numFmtId="1" fontId="15" fillId="0" borderId="14" xfId="2" applyNumberFormat="1" applyFont="1" applyBorder="1" applyAlignment="1" applyProtection="1">
      <alignment horizontal="center"/>
      <protection hidden="1"/>
    </xf>
    <xf numFmtId="181" fontId="15" fillId="0" borderId="19" xfId="2" applyNumberFormat="1" applyFont="1" applyBorder="1" applyAlignment="1" applyProtection="1">
      <alignment horizontal="center"/>
      <protection hidden="1"/>
    </xf>
    <xf numFmtId="0" fontId="15" fillId="0" borderId="20" xfId="0" applyFont="1" applyBorder="1" applyAlignment="1" applyProtection="1">
      <alignment horizontal="left"/>
      <protection hidden="1"/>
    </xf>
    <xf numFmtId="174" fontId="15" fillId="0" borderId="11" xfId="0" applyNumberFormat="1" applyFont="1" applyFill="1" applyBorder="1" applyAlignment="1" applyProtection="1">
      <alignment horizontal="right"/>
      <protection hidden="1"/>
    </xf>
    <xf numFmtId="2" fontId="23" fillId="0" borderId="10" xfId="0" applyNumberFormat="1" applyFont="1" applyFill="1" applyBorder="1" applyAlignment="1" applyProtection="1">
      <alignment horizontal="right"/>
      <protection hidden="1"/>
    </xf>
    <xf numFmtId="177" fontId="15" fillId="0" borderId="20" xfId="0" applyNumberFormat="1" applyFont="1" applyBorder="1" applyAlignment="1" applyProtection="1">
      <alignment horizontal="right"/>
      <protection hidden="1"/>
    </xf>
    <xf numFmtId="177" fontId="15" fillId="0" borderId="22" xfId="0" applyNumberFormat="1" applyFont="1" applyBorder="1" applyAlignment="1" applyProtection="1">
      <alignment horizontal="right"/>
      <protection hidden="1"/>
    </xf>
    <xf numFmtId="2" fontId="23" fillId="0" borderId="10" xfId="0" applyNumberFormat="1" applyFont="1" applyBorder="1" applyAlignment="1" applyProtection="1">
      <alignment horizontal="right"/>
      <protection hidden="1"/>
    </xf>
    <xf numFmtId="0" fontId="31" fillId="0" borderId="0" xfId="0" applyFont="1" applyBorder="1" applyAlignment="1" applyProtection="1">
      <alignment horizontal="left"/>
      <protection hidden="1"/>
    </xf>
    <xf numFmtId="0" fontId="21" fillId="0" borderId="7" xfId="0" applyFont="1" applyBorder="1" applyAlignment="1" applyProtection="1">
      <alignment horizontal="left" vertical="top"/>
      <protection hidden="1"/>
    </xf>
    <xf numFmtId="0" fontId="15" fillId="0" borderId="20" xfId="0" applyFont="1" applyBorder="1" applyAlignment="1" applyProtection="1">
      <alignment horizontal="left" vertical="center"/>
      <protection hidden="1"/>
    </xf>
    <xf numFmtId="179" fontId="15" fillId="0" borderId="20" xfId="0" applyNumberFormat="1" applyFont="1" applyBorder="1" applyAlignment="1" applyProtection="1">
      <alignment horizontal="right"/>
      <protection hidden="1"/>
    </xf>
    <xf numFmtId="0" fontId="25" fillId="0" borderId="23" xfId="0" applyFont="1" applyBorder="1" applyAlignment="1" applyProtection="1">
      <alignment horizontal="center"/>
      <protection hidden="1"/>
    </xf>
    <xf numFmtId="172" fontId="15" fillId="0" borderId="14" xfId="0" applyNumberFormat="1" applyFont="1" applyBorder="1" applyAlignment="1" applyProtection="1">
      <alignment horizontal="right"/>
      <protection hidden="1"/>
    </xf>
    <xf numFmtId="172" fontId="15" fillId="0" borderId="19" xfId="0" applyNumberFormat="1" applyFont="1" applyBorder="1" applyAlignment="1" applyProtection="1">
      <alignment horizontal="right"/>
      <protection hidden="1"/>
    </xf>
    <xf numFmtId="0" fontId="15" fillId="0" borderId="21" xfId="0" quotePrefix="1" applyFont="1" applyBorder="1" applyAlignment="1" applyProtection="1">
      <alignment horizontal="left"/>
      <protection hidden="1"/>
    </xf>
    <xf numFmtId="0" fontId="24" fillId="0" borderId="3" xfId="0" quotePrefix="1" applyFont="1" applyBorder="1" applyAlignment="1" applyProtection="1">
      <alignment horizontal="center"/>
      <protection hidden="1"/>
    </xf>
    <xf numFmtId="0" fontId="25" fillId="0" borderId="3" xfId="0" applyFont="1" applyBorder="1" applyAlignment="1" applyProtection="1">
      <alignment horizontal="center"/>
      <protection hidden="1"/>
    </xf>
    <xf numFmtId="172" fontId="15" fillId="0" borderId="3" xfId="0" applyNumberFormat="1" applyFont="1" applyBorder="1" applyAlignment="1" applyProtection="1">
      <alignment horizontal="right"/>
      <protection hidden="1"/>
    </xf>
    <xf numFmtId="172" fontId="15" fillId="0" borderId="8" xfId="0" applyNumberFormat="1" applyFont="1" applyBorder="1" applyAlignment="1" applyProtection="1">
      <alignment horizontal="right"/>
      <protection hidden="1"/>
    </xf>
    <xf numFmtId="0" fontId="24" fillId="0" borderId="0" xfId="0" quotePrefix="1" applyFont="1" applyBorder="1" applyAlignment="1" applyProtection="1">
      <alignment horizontal="center"/>
      <protection hidden="1"/>
    </xf>
    <xf numFmtId="0" fontId="25" fillId="0" borderId="0" xfId="0" applyFont="1" applyBorder="1" applyAlignment="1" applyProtection="1">
      <alignment horizontal="center"/>
      <protection hidden="1"/>
    </xf>
    <xf numFmtId="172" fontId="15" fillId="0" borderId="0" xfId="0" applyNumberFormat="1" applyFont="1" applyBorder="1" applyAlignment="1" applyProtection="1">
      <alignment horizontal="right"/>
      <protection hidden="1"/>
    </xf>
    <xf numFmtId="172" fontId="15" fillId="0" borderId="13" xfId="0" applyNumberFormat="1" applyFont="1" applyBorder="1" applyAlignment="1" applyProtection="1">
      <alignment horizontal="right"/>
      <protection hidden="1"/>
    </xf>
    <xf numFmtId="0" fontId="15" fillId="0" borderId="7" xfId="0" applyFont="1" applyBorder="1" applyProtection="1">
      <protection hidden="1"/>
    </xf>
    <xf numFmtId="0" fontId="21" fillId="0" borderId="24" xfId="0" applyFont="1" applyFill="1" applyBorder="1" applyAlignment="1" applyProtection="1">
      <alignment horizontal="left"/>
      <protection hidden="1"/>
    </xf>
    <xf numFmtId="0" fontId="24" fillId="0" borderId="25" xfId="0" applyFont="1" applyBorder="1" applyAlignment="1" applyProtection="1">
      <alignment horizontal="center"/>
      <protection hidden="1"/>
    </xf>
    <xf numFmtId="0" fontId="25" fillId="0" borderId="25" xfId="0" applyFont="1" applyBorder="1" applyAlignment="1" applyProtection="1">
      <alignment horizontal="center"/>
      <protection hidden="1"/>
    </xf>
    <xf numFmtId="0" fontId="15" fillId="0" borderId="26" xfId="0" applyFont="1" applyBorder="1" applyAlignment="1" applyProtection="1">
      <alignment horizontal="left"/>
      <protection hidden="1"/>
    </xf>
    <xf numFmtId="0" fontId="21" fillId="0" borderId="27" xfId="0" applyFont="1" applyBorder="1" applyAlignment="1" applyProtection="1">
      <alignment horizontal="right"/>
      <protection hidden="1"/>
    </xf>
    <xf numFmtId="0" fontId="21" fillId="0" borderId="28" xfId="0" applyFont="1" applyBorder="1" applyAlignment="1" applyProtection="1">
      <alignment horizontal="left"/>
      <protection hidden="1"/>
    </xf>
    <xf numFmtId="168" fontId="15" fillId="0" borderId="26" xfId="0" applyNumberFormat="1" applyFont="1" applyBorder="1" applyAlignment="1" applyProtection="1">
      <alignment horizontal="right"/>
      <protection hidden="1"/>
    </xf>
    <xf numFmtId="168" fontId="15" fillId="0" borderId="31" xfId="0" applyNumberFormat="1" applyFont="1" applyBorder="1" applyAlignment="1" applyProtection="1">
      <alignment horizontal="right"/>
      <protection hidden="1"/>
    </xf>
    <xf numFmtId="179" fontId="21" fillId="0" borderId="28" xfId="0" applyNumberFormat="1" applyFont="1" applyBorder="1" applyAlignment="1" applyProtection="1">
      <alignment horizontal="right"/>
      <protection hidden="1"/>
    </xf>
    <xf numFmtId="179" fontId="21" fillId="0" borderId="31" xfId="0" applyNumberFormat="1" applyFont="1" applyBorder="1" applyAlignment="1" applyProtection="1">
      <alignment horizontal="right"/>
      <protection hidden="1"/>
    </xf>
    <xf numFmtId="0" fontId="33" fillId="0" borderId="0" xfId="0" applyFont="1" applyBorder="1" applyAlignment="1" applyProtection="1">
      <alignment textRotation="90"/>
      <protection hidden="1"/>
    </xf>
    <xf numFmtId="0" fontId="23" fillId="0" borderId="0" xfId="0" applyFont="1" applyBorder="1" applyAlignment="1" applyProtection="1">
      <alignment horizontal="center"/>
      <protection hidden="1"/>
    </xf>
    <xf numFmtId="1" fontId="8" fillId="0" borderId="0" xfId="0" applyNumberFormat="1" applyFont="1" applyAlignment="1" applyProtection="1">
      <alignment horizontal="left"/>
      <protection hidden="1"/>
    </xf>
    <xf numFmtId="175" fontId="15" fillId="0" borderId="35" xfId="0" applyNumberFormat="1" applyFont="1" applyFill="1" applyBorder="1" applyAlignment="1" applyProtection="1">
      <alignment horizontal="right"/>
      <protection hidden="1"/>
    </xf>
    <xf numFmtId="9" fontId="23" fillId="0" borderId="0" xfId="2" applyFont="1" applyAlignment="1" applyProtection="1">
      <alignment horizontal="left"/>
      <protection hidden="1"/>
    </xf>
    <xf numFmtId="2" fontId="8" fillId="0" borderId="0" xfId="0" applyNumberFormat="1" applyFont="1" applyAlignment="1" applyProtection="1">
      <alignment horizontal="left"/>
      <protection hidden="1"/>
    </xf>
    <xf numFmtId="0" fontId="39" fillId="0" borderId="0" xfId="0" applyFont="1" applyBorder="1" applyAlignment="1" applyProtection="1">
      <alignment horizontal="center" textRotation="90"/>
      <protection hidden="1"/>
    </xf>
    <xf numFmtId="170" fontId="21" fillId="0" borderId="0" xfId="0" applyNumberFormat="1" applyFont="1" applyBorder="1" applyAlignment="1" applyProtection="1">
      <alignment horizontal="left"/>
      <protection hidden="1"/>
    </xf>
    <xf numFmtId="167" fontId="15" fillId="0" borderId="0" xfId="0" applyNumberFormat="1" applyFont="1" applyBorder="1" applyAlignment="1" applyProtection="1">
      <alignment horizontal="left"/>
      <protection hidden="1"/>
    </xf>
    <xf numFmtId="167" fontId="15" fillId="0" borderId="13" xfId="0" applyNumberFormat="1" applyFont="1" applyBorder="1" applyAlignment="1" applyProtection="1">
      <alignment horizontal="left"/>
      <protection hidden="1"/>
    </xf>
    <xf numFmtId="0" fontId="23" fillId="0" borderId="0" xfId="0" applyFont="1" applyBorder="1" applyAlignment="1" applyProtection="1">
      <alignment horizontal="left"/>
      <protection hidden="1"/>
    </xf>
    <xf numFmtId="170" fontId="21" fillId="0" borderId="21" xfId="0" applyNumberFormat="1" applyFont="1" applyBorder="1" applyAlignment="1" applyProtection="1">
      <alignment horizontal="left"/>
      <protection hidden="1"/>
    </xf>
    <xf numFmtId="170" fontId="21" fillId="0" borderId="8" xfId="0" applyNumberFormat="1" applyFont="1" applyBorder="1" applyAlignment="1" applyProtection="1">
      <alignment horizontal="left"/>
      <protection hidden="1"/>
    </xf>
    <xf numFmtId="0" fontId="21" fillId="0" borderId="8" xfId="0" applyFont="1" applyBorder="1" applyAlignment="1" applyProtection="1">
      <alignment vertical="center" wrapText="1"/>
      <protection hidden="1"/>
    </xf>
    <xf numFmtId="0" fontId="23" fillId="0" borderId="13" xfId="0" applyFont="1" applyBorder="1" applyAlignment="1" applyProtection="1">
      <alignment horizontal="center"/>
      <protection hidden="1"/>
    </xf>
    <xf numFmtId="0" fontId="3" fillId="0" borderId="0" xfId="0" applyFont="1" applyBorder="1" applyAlignment="1" applyProtection="1">
      <alignment horizontal="center"/>
      <protection hidden="1"/>
    </xf>
    <xf numFmtId="0" fontId="22" fillId="0" borderId="0" xfId="0" applyFont="1"/>
    <xf numFmtId="165" fontId="21" fillId="0" borderId="9" xfId="0" applyNumberFormat="1" applyFont="1" applyFill="1" applyBorder="1" applyAlignment="1" applyProtection="1">
      <alignment horizontal="right" vertical="center" wrapText="1"/>
      <protection hidden="1"/>
    </xf>
    <xf numFmtId="0" fontId="3" fillId="0" borderId="15" xfId="0" applyFont="1" applyBorder="1" applyAlignment="1" applyProtection="1">
      <alignment horizontal="right"/>
      <protection hidden="1"/>
    </xf>
    <xf numFmtId="177" fontId="15" fillId="0" borderId="19" xfId="0" applyNumberFormat="1" applyFont="1" applyBorder="1" applyAlignment="1" applyProtection="1">
      <alignment horizontal="right"/>
      <protection hidden="1"/>
    </xf>
    <xf numFmtId="0" fontId="3" fillId="0" borderId="37" xfId="0" applyFont="1" applyBorder="1" applyAlignment="1" applyProtection="1">
      <alignment horizontal="right"/>
      <protection hidden="1"/>
    </xf>
    <xf numFmtId="177" fontId="15" fillId="0" borderId="36" xfId="0" applyNumberFormat="1" applyFont="1" applyBorder="1" applyAlignment="1" applyProtection="1">
      <alignment horizontal="right"/>
      <protection hidden="1"/>
    </xf>
    <xf numFmtId="0" fontId="21" fillId="0" borderId="0" xfId="0" applyFont="1" applyBorder="1" applyAlignment="1" applyProtection="1">
      <alignment horizontal="left"/>
      <protection hidden="1"/>
    </xf>
    <xf numFmtId="0" fontId="21" fillId="0" borderId="8" xfId="0" applyFont="1" applyBorder="1" applyAlignment="1" applyProtection="1">
      <alignment horizontal="left"/>
      <protection hidden="1"/>
    </xf>
    <xf numFmtId="167" fontId="15" fillId="0" borderId="21" xfId="0" applyNumberFormat="1" applyFont="1" applyBorder="1" applyAlignment="1" applyProtection="1">
      <alignment horizontal="left"/>
      <protection hidden="1"/>
    </xf>
    <xf numFmtId="167" fontId="15" fillId="0" borderId="8" xfId="0" applyNumberFormat="1" applyFont="1" applyBorder="1" applyAlignment="1" applyProtection="1">
      <alignment horizontal="left"/>
      <protection hidden="1"/>
    </xf>
    <xf numFmtId="0" fontId="40" fillId="0" borderId="7" xfId="0" applyFont="1" applyBorder="1" applyAlignment="1" applyProtection="1">
      <alignment horizontal="left" vertical="top"/>
      <protection hidden="1"/>
    </xf>
    <xf numFmtId="0" fontId="23" fillId="0" borderId="0" xfId="0" applyFont="1" applyBorder="1" applyAlignment="1" applyProtection="1">
      <alignment horizontal="left" vertical="center"/>
      <protection hidden="1"/>
    </xf>
    <xf numFmtId="0" fontId="23" fillId="0" borderId="0" xfId="0" applyFont="1" applyBorder="1" applyAlignment="1" applyProtection="1">
      <alignment horizontal="left" vertical="center" wrapText="1"/>
      <protection hidden="1"/>
    </xf>
    <xf numFmtId="0" fontId="21" fillId="0" borderId="36" xfId="0" applyFont="1" applyBorder="1" applyAlignment="1" applyProtection="1">
      <alignment horizontal="left"/>
      <protection hidden="1"/>
    </xf>
    <xf numFmtId="0" fontId="23" fillId="0" borderId="3" xfId="0" applyFont="1" applyBorder="1" applyAlignment="1" applyProtection="1">
      <alignment horizontal="left" vertical="center" wrapText="1"/>
      <protection hidden="1"/>
    </xf>
    <xf numFmtId="0" fontId="3" fillId="0" borderId="0" xfId="0" applyFont="1" applyAlignment="1" applyProtection="1">
      <protection hidden="1"/>
    </xf>
    <xf numFmtId="0" fontId="3" fillId="0" borderId="0" xfId="0" applyFont="1" applyProtection="1">
      <protection hidden="1"/>
    </xf>
    <xf numFmtId="0" fontId="3" fillId="0" borderId="15" xfId="0" applyFont="1" applyBorder="1" applyAlignment="1" applyProtection="1">
      <alignment horizontal="left"/>
      <protection hidden="1"/>
    </xf>
    <xf numFmtId="177" fontId="15" fillId="0" borderId="41" xfId="0" applyNumberFormat="1" applyFont="1" applyBorder="1" applyAlignment="1" applyProtection="1">
      <alignment horizontal="right"/>
      <protection hidden="1"/>
    </xf>
    <xf numFmtId="2" fontId="7" fillId="0" borderId="0" xfId="0" applyNumberFormat="1" applyFont="1" applyFill="1" applyAlignment="1" applyProtection="1">
      <alignment horizontal="left"/>
      <protection hidden="1"/>
    </xf>
    <xf numFmtId="0" fontId="3" fillId="0" borderId="42" xfId="0" applyFont="1" applyBorder="1" applyAlignment="1" applyProtection="1">
      <alignment horizontal="left"/>
      <protection hidden="1"/>
    </xf>
    <xf numFmtId="176" fontId="3" fillId="0" borderId="43" xfId="0" applyNumberFormat="1" applyFont="1" applyFill="1" applyBorder="1" applyAlignment="1" applyProtection="1">
      <alignment horizontal="left"/>
      <protection hidden="1"/>
    </xf>
    <xf numFmtId="0" fontId="3" fillId="0" borderId="43" xfId="0" applyFont="1" applyFill="1" applyBorder="1" applyAlignment="1" applyProtection="1">
      <alignment horizontal="left"/>
      <protection hidden="1"/>
    </xf>
    <xf numFmtId="166" fontId="8" fillId="0" borderId="43" xfId="1" applyNumberFormat="1" applyFont="1" applyFill="1" applyBorder="1" applyAlignment="1" applyProtection="1">
      <alignment horizontal="left"/>
      <protection hidden="1"/>
    </xf>
    <xf numFmtId="166" fontId="8" fillId="0" borderId="44" xfId="1" applyNumberFormat="1" applyFont="1" applyFill="1" applyBorder="1" applyAlignment="1" applyProtection="1">
      <alignment horizontal="left"/>
      <protection hidden="1"/>
    </xf>
    <xf numFmtId="177" fontId="15" fillId="0" borderId="33" xfId="0" applyNumberFormat="1" applyFont="1" applyBorder="1" applyAlignment="1" applyProtection="1">
      <alignment horizontal="left"/>
      <protection hidden="1"/>
    </xf>
    <xf numFmtId="177" fontId="15" fillId="0" borderId="22" xfId="0" applyNumberFormat="1" applyFont="1" applyBorder="1" applyAlignment="1" applyProtection="1">
      <alignment horizontal="left"/>
      <protection hidden="1"/>
    </xf>
    <xf numFmtId="176" fontId="3" fillId="0" borderId="0" xfId="0" applyNumberFormat="1" applyFont="1" applyFill="1" applyBorder="1" applyAlignment="1" applyProtection="1">
      <alignment horizontal="left"/>
      <protection hidden="1"/>
    </xf>
    <xf numFmtId="0" fontId="3" fillId="0" borderId="0" xfId="0" applyFont="1" applyFill="1" applyBorder="1" applyAlignment="1" applyProtection="1">
      <alignment horizontal="left"/>
      <protection hidden="1"/>
    </xf>
    <xf numFmtId="166" fontId="8" fillId="0" borderId="0" xfId="1" applyNumberFormat="1" applyFont="1" applyFill="1" applyBorder="1" applyAlignment="1" applyProtection="1">
      <alignment horizontal="left"/>
      <protection hidden="1"/>
    </xf>
    <xf numFmtId="0" fontId="8" fillId="0" borderId="5" xfId="0" applyFont="1" applyBorder="1" applyAlignment="1" applyProtection="1">
      <alignment horizontal="left" vertical="top"/>
      <protection hidden="1"/>
    </xf>
    <xf numFmtId="0" fontId="3" fillId="0" borderId="5" xfId="0" applyFont="1" applyFill="1" applyBorder="1" applyAlignment="1" applyProtection="1">
      <alignment horizontal="left"/>
      <protection hidden="1"/>
    </xf>
    <xf numFmtId="166" fontId="8" fillId="0" borderId="5" xfId="1" applyNumberFormat="1" applyFont="1" applyFill="1" applyBorder="1" applyAlignment="1" applyProtection="1">
      <alignment horizontal="left"/>
      <protection hidden="1"/>
    </xf>
    <xf numFmtId="0" fontId="8" fillId="0" borderId="34" xfId="0" applyFont="1" applyBorder="1" applyAlignment="1" applyProtection="1">
      <alignment horizontal="left"/>
      <protection hidden="1"/>
    </xf>
    <xf numFmtId="0" fontId="8" fillId="0" borderId="26" xfId="0" applyFont="1" applyBorder="1" applyAlignment="1" applyProtection="1">
      <alignment horizontal="left"/>
      <protection hidden="1"/>
    </xf>
    <xf numFmtId="0" fontId="23" fillId="0" borderId="38" xfId="0" applyFont="1" applyBorder="1" applyAlignment="1" applyProtection="1">
      <alignment horizontal="left"/>
      <protection hidden="1"/>
    </xf>
    <xf numFmtId="0" fontId="8" fillId="0" borderId="30" xfId="0" applyFont="1" applyBorder="1" applyAlignment="1" applyProtection="1">
      <alignment horizontal="left"/>
      <protection hidden="1"/>
    </xf>
    <xf numFmtId="1" fontId="8" fillId="0" borderId="30" xfId="0" applyNumberFormat="1" applyFont="1" applyBorder="1" applyAlignment="1" applyProtection="1">
      <alignment horizontal="left"/>
      <protection hidden="1"/>
    </xf>
    <xf numFmtId="167" fontId="15" fillId="0" borderId="30" xfId="0" applyNumberFormat="1" applyFont="1" applyBorder="1" applyAlignment="1" applyProtection="1">
      <alignment horizontal="left"/>
      <protection hidden="1"/>
    </xf>
    <xf numFmtId="167" fontId="15" fillId="0" borderId="31" xfId="0" applyNumberFormat="1" applyFont="1" applyBorder="1" applyAlignment="1" applyProtection="1">
      <alignment horizontal="left"/>
      <protection hidden="1"/>
    </xf>
    <xf numFmtId="0" fontId="3" fillId="0" borderId="0" xfId="0" applyNumberFormat="1" applyFont="1" applyFill="1" applyBorder="1" applyAlignment="1" applyProtection="1">
      <alignment horizontal="left"/>
      <protection hidden="1"/>
    </xf>
    <xf numFmtId="1" fontId="3" fillId="0" borderId="0" xfId="1" applyNumberFormat="1" applyFont="1" applyFill="1" applyBorder="1" applyAlignment="1" applyProtection="1">
      <alignment horizontal="left"/>
      <protection hidden="1"/>
    </xf>
    <xf numFmtId="177" fontId="3" fillId="0" borderId="0" xfId="0" applyNumberFormat="1" applyFont="1" applyBorder="1" applyAlignment="1" applyProtection="1">
      <alignment horizontal="left"/>
      <protection hidden="1"/>
    </xf>
    <xf numFmtId="177" fontId="23" fillId="0" borderId="0" xfId="0" applyNumberFormat="1" applyFont="1" applyBorder="1" applyAlignment="1" applyProtection="1">
      <alignment horizontal="left"/>
      <protection hidden="1"/>
    </xf>
    <xf numFmtId="0" fontId="37" fillId="0" borderId="0" xfId="0" applyFont="1" applyBorder="1" applyAlignment="1" applyProtection="1">
      <alignment horizontal="left"/>
      <protection hidden="1"/>
    </xf>
    <xf numFmtId="0" fontId="8" fillId="0" borderId="0" xfId="0" applyFont="1" applyBorder="1" applyProtection="1">
      <protection hidden="1"/>
    </xf>
    <xf numFmtId="0" fontId="8" fillId="0" borderId="0" xfId="0" applyFont="1"/>
    <xf numFmtId="0" fontId="41" fillId="0" borderId="0" xfId="0" applyFont="1" applyFill="1" applyAlignment="1" applyProtection="1">
      <alignment horizontal="left" vertical="center"/>
      <protection hidden="1"/>
    </xf>
    <xf numFmtId="0" fontId="3" fillId="0" borderId="0" xfId="0" applyFont="1" applyBorder="1" applyAlignment="1" applyProtection="1">
      <protection hidden="1"/>
    </xf>
    <xf numFmtId="174" fontId="14" fillId="0" borderId="0" xfId="0" applyNumberFormat="1" applyFont="1" applyFill="1" applyBorder="1" applyAlignment="1" applyProtection="1">
      <alignment horizontal="right"/>
      <protection hidden="1"/>
    </xf>
    <xf numFmtId="9" fontId="8" fillId="0" borderId="0" xfId="2" applyFont="1" applyAlignment="1" applyProtection="1">
      <alignment horizontal="left"/>
      <protection hidden="1"/>
    </xf>
    <xf numFmtId="9" fontId="8" fillId="0" borderId="0" xfId="2" applyFont="1" applyFill="1" applyBorder="1" applyAlignment="1" applyProtection="1">
      <alignment horizontal="left"/>
      <protection hidden="1"/>
    </xf>
    <xf numFmtId="0" fontId="13" fillId="0" borderId="0" xfId="0" applyFont="1" applyFill="1" applyBorder="1" applyAlignment="1" applyProtection="1">
      <alignment horizontal="left"/>
      <protection hidden="1"/>
    </xf>
    <xf numFmtId="0" fontId="13" fillId="0" borderId="0" xfId="0" applyFont="1" applyProtection="1">
      <protection hidden="1"/>
    </xf>
    <xf numFmtId="0" fontId="42" fillId="0" borderId="0" xfId="0" applyFont="1" applyFill="1" applyAlignment="1" applyProtection="1">
      <alignment horizontal="left" vertical="center"/>
      <protection hidden="1"/>
    </xf>
    <xf numFmtId="0" fontId="23" fillId="0" borderId="13" xfId="0" applyFont="1" applyBorder="1" applyAlignment="1" applyProtection="1">
      <alignment horizontal="center" wrapText="1"/>
      <protection hidden="1"/>
    </xf>
    <xf numFmtId="0" fontId="43" fillId="0" borderId="20" xfId="0" applyFont="1" applyBorder="1" applyAlignment="1" applyProtection="1">
      <alignment horizontal="left"/>
      <protection hidden="1"/>
    </xf>
    <xf numFmtId="2" fontId="21" fillId="0" borderId="10" xfId="0" applyNumberFormat="1" applyFont="1" applyFill="1" applyBorder="1" applyAlignment="1" applyProtection="1">
      <alignment horizontal="right"/>
      <protection hidden="1"/>
    </xf>
    <xf numFmtId="2" fontId="21" fillId="0" borderId="10" xfId="0" applyNumberFormat="1" applyFont="1" applyBorder="1" applyAlignment="1" applyProtection="1">
      <alignment horizontal="right"/>
      <protection hidden="1"/>
    </xf>
    <xf numFmtId="0" fontId="15" fillId="0" borderId="32" xfId="0" applyFont="1" applyBorder="1" applyAlignment="1" applyProtection="1">
      <alignment horizontal="right"/>
      <protection hidden="1"/>
    </xf>
    <xf numFmtId="0" fontId="8" fillId="0" borderId="21" xfId="0" applyFont="1" applyBorder="1" applyProtection="1">
      <protection hidden="1"/>
    </xf>
    <xf numFmtId="0" fontId="8" fillId="0" borderId="3" xfId="0" applyFont="1" applyBorder="1" applyProtection="1">
      <protection hidden="1"/>
    </xf>
    <xf numFmtId="0" fontId="8" fillId="0" borderId="8" xfId="0" applyFont="1" applyBorder="1" applyProtection="1">
      <protection hidden="1"/>
    </xf>
    <xf numFmtId="0" fontId="8" fillId="0" borderId="13" xfId="0" applyFont="1" applyBorder="1" applyProtection="1">
      <protection hidden="1"/>
    </xf>
    <xf numFmtId="0" fontId="8" fillId="0" borderId="7" xfId="0" applyFont="1" applyBorder="1" applyProtection="1">
      <protection hidden="1"/>
    </xf>
    <xf numFmtId="0" fontId="3" fillId="0" borderId="8" xfId="0" applyFont="1" applyBorder="1" applyAlignment="1" applyProtection="1">
      <alignment horizontal="center"/>
      <protection hidden="1"/>
    </xf>
    <xf numFmtId="0" fontId="8" fillId="0" borderId="10" xfId="0" applyFont="1" applyBorder="1" applyProtection="1">
      <protection hidden="1"/>
    </xf>
    <xf numFmtId="172" fontId="15" fillId="0" borderId="11" xfId="0" applyNumberFormat="1" applyFont="1" applyBorder="1" applyAlignment="1" applyProtection="1">
      <alignment horizontal="right"/>
      <protection hidden="1"/>
    </xf>
    <xf numFmtId="0" fontId="45" fillId="0" borderId="3" xfId="0" applyFont="1" applyBorder="1" applyAlignment="1" applyProtection="1">
      <alignment horizontal="center"/>
      <protection hidden="1"/>
    </xf>
    <xf numFmtId="1" fontId="3" fillId="0" borderId="3" xfId="2" applyNumberFormat="1" applyFont="1" applyBorder="1" applyAlignment="1" applyProtection="1">
      <alignment horizontal="center"/>
      <protection hidden="1"/>
    </xf>
    <xf numFmtId="181" fontId="3" fillId="0" borderId="8" xfId="2" applyNumberFormat="1" applyFont="1" applyBorder="1" applyAlignment="1" applyProtection="1">
      <alignment horizontal="center"/>
      <protection hidden="1"/>
    </xf>
    <xf numFmtId="0" fontId="8" fillId="0" borderId="26" xfId="0" applyFont="1" applyBorder="1" applyProtection="1">
      <protection hidden="1"/>
    </xf>
    <xf numFmtId="0" fontId="8" fillId="0" borderId="27" xfId="0" applyFont="1" applyBorder="1" applyProtection="1">
      <protection hidden="1"/>
    </xf>
    <xf numFmtId="0" fontId="8" fillId="0" borderId="13" xfId="0" applyFont="1" applyBorder="1" applyAlignment="1" applyProtection="1">
      <alignment horizontal="left"/>
      <protection hidden="1"/>
    </xf>
    <xf numFmtId="0" fontId="2" fillId="0" borderId="0" xfId="0" applyFont="1" applyBorder="1" applyAlignment="1" applyProtection="1">
      <alignment horizontal="left"/>
      <protection hidden="1"/>
    </xf>
    <xf numFmtId="0" fontId="7" fillId="0" borderId="2" xfId="0" applyFont="1" applyFill="1" applyBorder="1" applyAlignment="1" applyProtection="1">
      <protection hidden="1"/>
    </xf>
    <xf numFmtId="0" fontId="3" fillId="0" borderId="34" xfId="0" applyFont="1" applyBorder="1" applyAlignment="1" applyProtection="1">
      <alignment horizontal="left"/>
      <protection hidden="1"/>
    </xf>
    <xf numFmtId="0" fontId="15" fillId="0" borderId="7" xfId="0" applyFont="1" applyBorder="1" applyAlignment="1" applyProtection="1">
      <alignment horizontal="left"/>
      <protection hidden="1"/>
    </xf>
    <xf numFmtId="0" fontId="15" fillId="0" borderId="0" xfId="0" applyFont="1" applyBorder="1" applyAlignment="1" applyProtection="1">
      <alignment horizontal="left"/>
      <protection hidden="1"/>
    </xf>
    <xf numFmtId="0" fontId="15" fillId="0" borderId="13" xfId="0" applyFont="1" applyBorder="1" applyAlignment="1" applyProtection="1">
      <alignment horizontal="left"/>
      <protection hidden="1"/>
    </xf>
    <xf numFmtId="0" fontId="3" fillId="0" borderId="21" xfId="0" applyFont="1" applyBorder="1" applyAlignment="1" applyProtection="1">
      <alignment horizontal="left"/>
      <protection hidden="1"/>
    </xf>
    <xf numFmtId="0" fontId="3" fillId="0" borderId="3" xfId="0" applyFont="1" applyBorder="1" applyAlignment="1" applyProtection="1">
      <alignment horizontal="left"/>
      <protection hidden="1"/>
    </xf>
    <xf numFmtId="0" fontId="21" fillId="0" borderId="3" xfId="0" applyFont="1" applyBorder="1" applyAlignment="1" applyProtection="1">
      <alignment horizontal="center" vertical="center" wrapText="1"/>
      <protection hidden="1"/>
    </xf>
    <xf numFmtId="0" fontId="3" fillId="0" borderId="10" xfId="0" applyFont="1" applyBorder="1" applyAlignment="1" applyProtection="1">
      <alignment horizontal="left"/>
      <protection hidden="1"/>
    </xf>
    <xf numFmtId="0" fontId="15" fillId="0" borderId="15" xfId="0" applyFont="1" applyBorder="1"/>
    <xf numFmtId="0" fontId="7" fillId="0" borderId="1" xfId="0" applyFont="1" applyFill="1" applyBorder="1" applyAlignment="1" applyProtection="1">
      <alignment horizontal="left"/>
      <protection hidden="1"/>
    </xf>
    <xf numFmtId="0" fontId="21" fillId="0" borderId="48" xfId="0" applyFont="1" applyBorder="1" applyAlignment="1" applyProtection="1">
      <alignment horizontal="center"/>
      <protection hidden="1"/>
    </xf>
    <xf numFmtId="0" fontId="7" fillId="0" borderId="4" xfId="0" applyFont="1" applyBorder="1" applyAlignment="1" applyProtection="1">
      <alignment horizontal="left" vertical="top"/>
      <protection hidden="1"/>
    </xf>
    <xf numFmtId="0" fontId="15" fillId="0" borderId="0" xfId="0" applyFont="1" applyBorder="1" applyAlignment="1" applyProtection="1">
      <alignment horizontal="left"/>
      <protection hidden="1"/>
    </xf>
    <xf numFmtId="2" fontId="21" fillId="0" borderId="9" xfId="0" applyNumberFormat="1" applyFont="1" applyBorder="1" applyAlignment="1" applyProtection="1">
      <alignment horizontal="right"/>
      <protection hidden="1"/>
    </xf>
    <xf numFmtId="2" fontId="21" fillId="0" borderId="50" xfId="0" applyNumberFormat="1" applyFont="1" applyBorder="1" applyAlignment="1" applyProtection="1">
      <alignment horizontal="right"/>
      <protection hidden="1"/>
    </xf>
    <xf numFmtId="183" fontId="15" fillId="2" borderId="10" xfId="0" applyNumberFormat="1" applyFont="1" applyFill="1" applyBorder="1" applyAlignment="1" applyProtection="1">
      <alignment horizontal="right"/>
      <protection locked="0"/>
    </xf>
    <xf numFmtId="183" fontId="15" fillId="2" borderId="9" xfId="0" applyNumberFormat="1" applyFont="1" applyFill="1" applyBorder="1" applyAlignment="1" applyProtection="1">
      <alignment horizontal="right"/>
      <protection locked="0"/>
    </xf>
    <xf numFmtId="0" fontId="15" fillId="2" borderId="14" xfId="0" applyFont="1" applyFill="1" applyBorder="1" applyAlignment="1" applyProtection="1">
      <protection locked="0"/>
    </xf>
    <xf numFmtId="174" fontId="15" fillId="2" borderId="14" xfId="0" applyNumberFormat="1" applyFont="1" applyFill="1" applyBorder="1" applyAlignment="1" applyProtection="1">
      <alignment horizontal="right"/>
      <protection locked="0"/>
    </xf>
    <xf numFmtId="174" fontId="15" fillId="2" borderId="11" xfId="0" applyNumberFormat="1" applyFont="1" applyFill="1" applyBorder="1" applyAlignment="1" applyProtection="1">
      <alignment horizontal="right"/>
      <protection locked="0"/>
    </xf>
    <xf numFmtId="175" fontId="15" fillId="2" borderId="11" xfId="0" applyNumberFormat="1" applyFont="1" applyFill="1" applyBorder="1" applyAlignment="1" applyProtection="1">
      <alignment horizontal="right"/>
      <protection locked="0"/>
    </xf>
    <xf numFmtId="2" fontId="15" fillId="2" borderId="22" xfId="0" applyNumberFormat="1" applyFont="1" applyFill="1" applyBorder="1" applyAlignment="1" applyProtection="1">
      <alignment horizontal="right"/>
      <protection locked="0"/>
    </xf>
    <xf numFmtId="2" fontId="15" fillId="2" borderId="44" xfId="0" applyNumberFormat="1" applyFont="1" applyFill="1" applyBorder="1" applyAlignment="1" applyProtection="1">
      <alignment horizontal="right"/>
      <protection locked="0"/>
    </xf>
    <xf numFmtId="178" fontId="15" fillId="2" borderId="9" xfId="0" applyNumberFormat="1" applyFont="1" applyFill="1" applyBorder="1" applyAlignment="1" applyProtection="1">
      <alignment horizontal="right" vertical="center" wrapText="1"/>
      <protection locked="0"/>
    </xf>
    <xf numFmtId="175" fontId="15" fillId="2" borderId="35" xfId="0" applyNumberFormat="1" applyFont="1" applyFill="1" applyBorder="1" applyAlignment="1" applyProtection="1">
      <alignment horizontal="right"/>
      <protection locked="0"/>
    </xf>
    <xf numFmtId="183" fontId="8" fillId="2" borderId="10" xfId="0" applyNumberFormat="1" applyFont="1" applyFill="1" applyBorder="1" applyAlignment="1" applyProtection="1">
      <alignment horizontal="right"/>
      <protection locked="0"/>
    </xf>
    <xf numFmtId="0" fontId="1" fillId="0" borderId="0" xfId="0" applyFont="1" applyProtection="1">
      <protection hidden="1"/>
    </xf>
    <xf numFmtId="0" fontId="0" fillId="2" borderId="14" xfId="0" applyFill="1" applyBorder="1" applyProtection="1">
      <protection locked="0"/>
    </xf>
    <xf numFmtId="1" fontId="2" fillId="0" borderId="0" xfId="0" applyNumberFormat="1" applyFont="1" applyBorder="1" applyProtection="1">
      <protection hidden="1"/>
    </xf>
    <xf numFmtId="1" fontId="8" fillId="0" borderId="0" xfId="0" applyNumberFormat="1" applyFont="1" applyBorder="1" applyProtection="1">
      <protection hidden="1"/>
    </xf>
    <xf numFmtId="0" fontId="21" fillId="0" borderId="38" xfId="0" applyFont="1" applyBorder="1" applyAlignment="1" applyProtection="1">
      <alignment horizontal="left" vertical="justify"/>
      <protection hidden="1"/>
    </xf>
    <xf numFmtId="0" fontId="21" fillId="0" borderId="28" xfId="0" applyFont="1" applyBorder="1" applyAlignment="1" applyProtection="1">
      <alignment horizontal="left" vertical="justify"/>
      <protection hidden="1"/>
    </xf>
    <xf numFmtId="170" fontId="21" fillId="0" borderId="29" xfId="0" applyNumberFormat="1" applyFont="1" applyBorder="1" applyAlignment="1" applyProtection="1">
      <alignment horizontal="right" vertical="justify"/>
      <protection hidden="1"/>
    </xf>
    <xf numFmtId="168" fontId="15" fillId="0" borderId="26" xfId="0" applyNumberFormat="1" applyFont="1" applyBorder="1" applyAlignment="1" applyProtection="1">
      <alignment horizontal="right" vertical="justify"/>
      <protection hidden="1"/>
    </xf>
    <xf numFmtId="168" fontId="15" fillId="0" borderId="31" xfId="0" applyNumberFormat="1" applyFont="1" applyBorder="1" applyAlignment="1" applyProtection="1">
      <alignment horizontal="right" vertical="justify"/>
      <protection hidden="1"/>
    </xf>
    <xf numFmtId="0" fontId="3" fillId="0" borderId="32" xfId="0" applyFont="1" applyBorder="1" applyAlignment="1" applyProtection="1">
      <alignment horizontal="right" vertical="justify"/>
      <protection hidden="1"/>
    </xf>
    <xf numFmtId="177" fontId="21" fillId="0" borderId="28" xfId="0" applyNumberFormat="1" applyFont="1" applyBorder="1" applyAlignment="1" applyProtection="1">
      <alignment horizontal="right" vertical="justify"/>
      <protection hidden="1"/>
    </xf>
    <xf numFmtId="177" fontId="21" fillId="0" borderId="31" xfId="0" applyNumberFormat="1" applyFont="1" applyBorder="1" applyAlignment="1" applyProtection="1">
      <alignment horizontal="right" vertical="justify"/>
      <protection hidden="1"/>
    </xf>
    <xf numFmtId="168" fontId="15" fillId="0" borderId="27" xfId="0" applyNumberFormat="1" applyFont="1" applyBorder="1" applyAlignment="1" applyProtection="1">
      <alignment horizontal="right" vertical="justify"/>
      <protection hidden="1"/>
    </xf>
    <xf numFmtId="0" fontId="23" fillId="0" borderId="30" xfId="0" applyFont="1" applyBorder="1" applyAlignment="1" applyProtection="1">
      <alignment horizontal="left" vertical="justify"/>
      <protection hidden="1"/>
    </xf>
    <xf numFmtId="170" fontId="21" fillId="0" borderId="39" xfId="0" applyNumberFormat="1" applyFont="1" applyBorder="1" applyAlignment="1" applyProtection="1">
      <alignment horizontal="right" vertical="justify"/>
      <protection hidden="1"/>
    </xf>
    <xf numFmtId="170" fontId="21" fillId="0" borderId="40" xfId="0" applyNumberFormat="1" applyFont="1" applyBorder="1" applyAlignment="1" applyProtection="1">
      <alignment horizontal="right" vertical="justify"/>
      <protection hidden="1"/>
    </xf>
    <xf numFmtId="170" fontId="21" fillId="0" borderId="45" xfId="0" applyNumberFormat="1" applyFont="1" applyBorder="1" applyAlignment="1" applyProtection="1">
      <alignment horizontal="right" vertical="justify"/>
      <protection hidden="1"/>
    </xf>
    <xf numFmtId="170" fontId="21" fillId="0" borderId="46" xfId="0" applyNumberFormat="1" applyFont="1" applyBorder="1" applyAlignment="1" applyProtection="1">
      <alignment horizontal="right" vertical="justify"/>
      <protection hidden="1"/>
    </xf>
    <xf numFmtId="1" fontId="15" fillId="0" borderId="10" xfId="0" applyNumberFormat="1" applyFont="1" applyFill="1" applyBorder="1" applyAlignment="1" applyProtection="1">
      <alignment horizontal="left" vertical="justify"/>
      <protection hidden="1"/>
    </xf>
    <xf numFmtId="2" fontId="21" fillId="0" borderId="10" xfId="0" applyNumberFormat="1" applyFont="1" applyFill="1" applyBorder="1" applyAlignment="1" applyProtection="1">
      <alignment horizontal="left" vertical="justify"/>
      <protection hidden="1"/>
    </xf>
    <xf numFmtId="0" fontId="27" fillId="0" borderId="3" xfId="0" applyFont="1" applyFill="1" applyBorder="1" applyAlignment="1" applyProtection="1">
      <alignment horizontal="left" vertical="justify"/>
      <protection hidden="1"/>
    </xf>
    <xf numFmtId="0" fontId="15" fillId="0" borderId="3" xfId="0" applyFont="1" applyBorder="1" applyAlignment="1" applyProtection="1">
      <alignment horizontal="left" vertical="justify"/>
      <protection hidden="1"/>
    </xf>
    <xf numFmtId="2" fontId="15" fillId="0" borderId="22" xfId="0" applyNumberFormat="1" applyFont="1" applyFill="1" applyBorder="1" applyAlignment="1" applyProtection="1">
      <alignment horizontal="left" vertical="justify"/>
      <protection hidden="1"/>
    </xf>
    <xf numFmtId="2" fontId="23" fillId="0" borderId="10" xfId="0" applyNumberFormat="1" applyFont="1" applyFill="1" applyBorder="1" applyAlignment="1" applyProtection="1">
      <alignment horizontal="left" vertical="justify"/>
      <protection hidden="1"/>
    </xf>
    <xf numFmtId="169" fontId="15" fillId="0" borderId="33" xfId="0" applyNumberFormat="1" applyFont="1" applyFill="1" applyBorder="1" applyAlignment="1" applyProtection="1">
      <alignment horizontal="left" vertical="justify"/>
      <protection hidden="1"/>
    </xf>
    <xf numFmtId="9" fontId="15" fillId="0" borderId="22" xfId="2" applyFont="1" applyBorder="1" applyAlignment="1" applyProtection="1">
      <alignment horizontal="left" vertical="justify"/>
      <protection hidden="1"/>
    </xf>
    <xf numFmtId="0" fontId="15" fillId="0" borderId="20" xfId="0" applyFont="1" applyBorder="1" applyAlignment="1" applyProtection="1">
      <alignment horizontal="left" vertical="justify"/>
      <protection hidden="1"/>
    </xf>
    <xf numFmtId="0" fontId="27" fillId="0" borderId="20" xfId="0" applyFont="1" applyBorder="1" applyAlignment="1" applyProtection="1">
      <alignment horizontal="left" vertical="justify"/>
      <protection hidden="1"/>
    </xf>
    <xf numFmtId="0" fontId="21" fillId="0" borderId="33" xfId="0" applyFont="1" applyBorder="1" applyAlignment="1" applyProtection="1">
      <alignment horizontal="left" vertical="justify"/>
      <protection hidden="1"/>
    </xf>
    <xf numFmtId="0" fontId="15" fillId="0" borderId="36" xfId="0" applyFont="1" applyBorder="1" applyAlignment="1" applyProtection="1">
      <alignment horizontal="left" vertical="justify"/>
      <protection hidden="1"/>
    </xf>
    <xf numFmtId="0" fontId="21" fillId="0" borderId="7" xfId="0" applyFont="1" applyBorder="1" applyAlignment="1" applyProtection="1">
      <alignment horizontal="left" vertical="justify" wrapText="1"/>
      <protection hidden="1"/>
    </xf>
    <xf numFmtId="0" fontId="15" fillId="0" borderId="41" xfId="0" applyFont="1" applyBorder="1" applyAlignment="1" applyProtection="1">
      <alignment horizontal="left" vertical="justify"/>
      <protection hidden="1"/>
    </xf>
    <xf numFmtId="0" fontId="7" fillId="0" borderId="4" xfId="0" applyFont="1" applyBorder="1" applyAlignment="1" applyProtection="1">
      <alignment horizontal="left" vertical="top" indent="1"/>
      <protection hidden="1"/>
    </xf>
    <xf numFmtId="0" fontId="21" fillId="0" borderId="7" xfId="0" applyFont="1" applyBorder="1" applyAlignment="1" applyProtection="1">
      <alignment horizontal="left" indent="1"/>
      <protection hidden="1"/>
    </xf>
    <xf numFmtId="0" fontId="15" fillId="0" borderId="0" xfId="0" applyFont="1" applyBorder="1" applyAlignment="1" applyProtection="1">
      <alignment horizontal="left"/>
      <protection hidden="1"/>
    </xf>
    <xf numFmtId="0" fontId="8" fillId="0" borderId="5" xfId="0" applyFont="1" applyBorder="1" applyAlignment="1" applyProtection="1">
      <protection hidden="1"/>
    </xf>
    <xf numFmtId="0" fontId="8" fillId="0" borderId="6" xfId="0" applyFont="1" applyBorder="1" applyAlignment="1" applyProtection="1">
      <protection hidden="1"/>
    </xf>
    <xf numFmtId="0" fontId="8" fillId="0" borderId="26" xfId="0" applyFont="1" applyBorder="1" applyAlignment="1" applyProtection="1">
      <protection hidden="1"/>
    </xf>
    <xf numFmtId="0" fontId="8" fillId="0" borderId="27" xfId="0" applyFont="1" applyBorder="1" applyAlignment="1" applyProtection="1">
      <protection hidden="1"/>
    </xf>
    <xf numFmtId="0" fontId="10" fillId="0" borderId="34" xfId="0" applyFont="1" applyBorder="1" applyAlignment="1" applyProtection="1">
      <protection hidden="1"/>
    </xf>
    <xf numFmtId="0" fontId="21" fillId="0" borderId="4" xfId="0" applyFont="1" applyBorder="1" applyAlignment="1" applyProtection="1">
      <alignment horizontal="left" indent="1"/>
      <protection hidden="1"/>
    </xf>
    <xf numFmtId="0" fontId="8" fillId="0" borderId="5" xfId="0" applyFont="1" applyBorder="1" applyAlignment="1" applyProtection="1">
      <alignment horizontal="left" indent="1"/>
      <protection hidden="1"/>
    </xf>
    <xf numFmtId="0" fontId="8" fillId="0" borderId="6" xfId="0" applyFont="1" applyBorder="1" applyAlignment="1" applyProtection="1">
      <alignment horizontal="left" indent="1"/>
      <protection hidden="1"/>
    </xf>
    <xf numFmtId="0" fontId="8" fillId="0" borderId="0" xfId="0" applyFont="1" applyBorder="1" applyAlignment="1" applyProtection="1">
      <alignment horizontal="left" indent="1"/>
      <protection hidden="1"/>
    </xf>
    <xf numFmtId="0" fontId="8" fillId="0" borderId="13" xfId="0" applyFont="1" applyBorder="1" applyAlignment="1" applyProtection="1">
      <alignment horizontal="left" indent="1"/>
      <protection hidden="1"/>
    </xf>
    <xf numFmtId="0" fontId="55" fillId="0" borderId="4" xfId="0" applyFont="1" applyBorder="1" applyAlignment="1" applyProtection="1">
      <alignment horizontal="left" indent="1"/>
      <protection hidden="1"/>
    </xf>
    <xf numFmtId="0" fontId="38" fillId="0" borderId="7" xfId="0" applyFont="1" applyBorder="1" applyAlignment="1" applyProtection="1">
      <alignment horizontal="left" indent="1"/>
      <protection hidden="1"/>
    </xf>
    <xf numFmtId="0" fontId="1" fillId="0" borderId="0" xfId="0" applyFont="1" applyAlignment="1" applyProtection="1">
      <alignment horizontal="left"/>
      <protection hidden="1"/>
    </xf>
    <xf numFmtId="9" fontId="2" fillId="0" borderId="0" xfId="2" applyNumberFormat="1" applyFont="1" applyBorder="1" applyAlignment="1" applyProtection="1">
      <alignment horizontal="right"/>
      <protection hidden="1"/>
    </xf>
    <xf numFmtId="2" fontId="1" fillId="0" borderId="0" xfId="0" applyNumberFormat="1" applyFont="1" applyAlignment="1" applyProtection="1">
      <alignment horizontal="left"/>
      <protection hidden="1"/>
    </xf>
    <xf numFmtId="175" fontId="1" fillId="0" borderId="0" xfId="0" applyNumberFormat="1" applyFont="1" applyAlignment="1" applyProtection="1">
      <alignment horizontal="left"/>
      <protection hidden="1"/>
    </xf>
    <xf numFmtId="165" fontId="1" fillId="0" borderId="0" xfId="0" applyNumberFormat="1" applyFont="1" applyAlignment="1" applyProtection="1">
      <alignment horizontal="left"/>
      <protection hidden="1"/>
    </xf>
    <xf numFmtId="165" fontId="1" fillId="0" borderId="0" xfId="0" applyNumberFormat="1" applyFont="1" applyProtection="1">
      <protection hidden="1"/>
    </xf>
    <xf numFmtId="2" fontId="1" fillId="0" borderId="0" xfId="0" applyNumberFormat="1" applyFont="1" applyProtection="1">
      <protection hidden="1"/>
    </xf>
    <xf numFmtId="0" fontId="1" fillId="0" borderId="0" xfId="0" applyNumberFormat="1" applyFont="1" applyAlignment="1" applyProtection="1">
      <alignment horizontal="left"/>
      <protection hidden="1"/>
    </xf>
    <xf numFmtId="165" fontId="2" fillId="0" borderId="0" xfId="0" applyNumberFormat="1" applyFont="1" applyBorder="1" applyAlignment="1" applyProtection="1">
      <alignment horizontal="left"/>
      <protection hidden="1"/>
    </xf>
    <xf numFmtId="182" fontId="1" fillId="0" borderId="0" xfId="0" applyNumberFormat="1" applyFont="1" applyAlignment="1" applyProtection="1">
      <alignment horizontal="left"/>
      <protection hidden="1"/>
    </xf>
    <xf numFmtId="174" fontId="1" fillId="0" borderId="0" xfId="0" applyNumberFormat="1" applyFont="1" applyAlignment="1" applyProtection="1">
      <alignment horizontal="left"/>
      <protection hidden="1"/>
    </xf>
    <xf numFmtId="0" fontId="2" fillId="0" borderId="0" xfId="0" applyFont="1" applyAlignment="1" applyProtection="1">
      <alignment horizontal="left"/>
      <protection hidden="1"/>
    </xf>
    <xf numFmtId="0" fontId="2" fillId="0" borderId="0" xfId="0" applyFont="1" applyProtection="1">
      <protection hidden="1"/>
    </xf>
    <xf numFmtId="0" fontId="2" fillId="0" borderId="0" xfId="0" quotePrefix="1" applyFont="1" applyAlignment="1" applyProtection="1">
      <alignment horizontal="center"/>
      <protection hidden="1"/>
    </xf>
    <xf numFmtId="175" fontId="15" fillId="2" borderId="9" xfId="0" applyNumberFormat="1" applyFont="1" applyFill="1" applyBorder="1" applyAlignment="1" applyProtection="1">
      <protection locked="0"/>
    </xf>
    <xf numFmtId="175" fontId="15" fillId="2" borderId="11" xfId="0" applyNumberFormat="1" applyFont="1" applyFill="1" applyBorder="1" applyAlignment="1" applyProtection="1">
      <protection locked="0"/>
    </xf>
    <xf numFmtId="175" fontId="15" fillId="2" borderId="51" xfId="0" applyNumberFormat="1" applyFont="1" applyFill="1" applyBorder="1" applyAlignment="1" applyProtection="1">
      <protection locked="0"/>
    </xf>
    <xf numFmtId="174" fontId="15" fillId="2" borderId="9" xfId="0" applyNumberFormat="1" applyFont="1" applyFill="1" applyBorder="1" applyAlignment="1" applyProtection="1">
      <protection locked="0"/>
    </xf>
    <xf numFmtId="0" fontId="56" fillId="0" borderId="0" xfId="0" applyFont="1" applyBorder="1" applyAlignment="1" applyProtection="1">
      <alignment horizontal="left"/>
      <protection hidden="1"/>
    </xf>
    <xf numFmtId="0" fontId="57" fillId="0" borderId="0" xfId="0" applyFont="1" applyProtection="1">
      <protection hidden="1"/>
    </xf>
    <xf numFmtId="0" fontId="57" fillId="0" borderId="0" xfId="0" applyFont="1" applyAlignment="1" applyProtection="1">
      <alignment horizontal="left"/>
      <protection hidden="1"/>
    </xf>
    <xf numFmtId="2" fontId="57" fillId="0" borderId="0" xfId="0" applyNumberFormat="1" applyFont="1" applyAlignment="1" applyProtection="1">
      <alignment horizontal="left"/>
      <protection hidden="1"/>
    </xf>
    <xf numFmtId="175" fontId="57" fillId="0" borderId="0" xfId="0" applyNumberFormat="1" applyFont="1" applyAlignment="1" applyProtection="1">
      <alignment horizontal="left"/>
      <protection hidden="1"/>
    </xf>
    <xf numFmtId="165" fontId="57" fillId="0" borderId="0" xfId="0" applyNumberFormat="1" applyFont="1" applyAlignment="1" applyProtection="1">
      <alignment horizontal="left"/>
      <protection hidden="1"/>
    </xf>
    <xf numFmtId="0" fontId="58" fillId="0" borderId="0" xfId="0" applyFont="1" applyBorder="1" applyAlignment="1" applyProtection="1">
      <alignment horizontal="left"/>
      <protection hidden="1"/>
    </xf>
    <xf numFmtId="165" fontId="57" fillId="0" borderId="0" xfId="0" applyNumberFormat="1" applyFont="1" applyProtection="1">
      <protection hidden="1"/>
    </xf>
    <xf numFmtId="2" fontId="57" fillId="0" borderId="0" xfId="0" applyNumberFormat="1" applyFont="1" applyProtection="1">
      <protection hidden="1"/>
    </xf>
    <xf numFmtId="0" fontId="57" fillId="0" borderId="0" xfId="0" applyNumberFormat="1" applyFont="1" applyAlignment="1" applyProtection="1">
      <alignment horizontal="left"/>
      <protection hidden="1"/>
    </xf>
    <xf numFmtId="165" fontId="56" fillId="0" borderId="0" xfId="0" applyNumberFormat="1" applyFont="1" applyBorder="1" applyAlignment="1" applyProtection="1">
      <alignment horizontal="left"/>
      <protection hidden="1"/>
    </xf>
    <xf numFmtId="182" fontId="57" fillId="0" borderId="0" xfId="0" applyNumberFormat="1" applyFont="1" applyAlignment="1" applyProtection="1">
      <alignment horizontal="left"/>
      <protection hidden="1"/>
    </xf>
    <xf numFmtId="174" fontId="57" fillId="0" borderId="0" xfId="0" applyNumberFormat="1" applyFont="1" applyAlignment="1" applyProtection="1">
      <alignment horizontal="left"/>
      <protection hidden="1"/>
    </xf>
    <xf numFmtId="0" fontId="59" fillId="0" borderId="0" xfId="0" applyFont="1" applyBorder="1" applyAlignment="1" applyProtection="1">
      <alignment horizontal="left"/>
      <protection hidden="1"/>
    </xf>
    <xf numFmtId="0" fontId="56" fillId="0" borderId="0" xfId="0" applyFont="1" applyAlignment="1" applyProtection="1">
      <alignment horizontal="left"/>
      <protection hidden="1"/>
    </xf>
    <xf numFmtId="0" fontId="56" fillId="0" borderId="0" xfId="0" applyFont="1" applyAlignment="1" applyProtection="1">
      <alignment horizontal="right"/>
      <protection hidden="1"/>
    </xf>
    <xf numFmtId="0" fontId="56" fillId="0" borderId="0" xfId="0" applyFont="1" applyProtection="1">
      <protection hidden="1"/>
    </xf>
    <xf numFmtId="0" fontId="56" fillId="0" borderId="0" xfId="0" applyFont="1"/>
    <xf numFmtId="2" fontId="56" fillId="0" borderId="0" xfId="0" applyNumberFormat="1" applyFont="1"/>
    <xf numFmtId="0" fontId="60" fillId="0" borderId="0" xfId="0" applyFont="1"/>
    <xf numFmtId="0" fontId="57" fillId="0" borderId="0" xfId="0" applyFont="1" applyFill="1" applyProtection="1">
      <protection hidden="1"/>
    </xf>
    <xf numFmtId="0" fontId="57" fillId="0" borderId="0" xfId="0" applyNumberFormat="1" applyFont="1" applyFill="1" applyProtection="1">
      <protection hidden="1"/>
    </xf>
    <xf numFmtId="182" fontId="57" fillId="0" borderId="0" xfId="0" applyNumberFormat="1" applyFont="1" applyFill="1" applyProtection="1">
      <protection hidden="1"/>
    </xf>
    <xf numFmtId="184" fontId="57" fillId="0" borderId="0" xfId="0" applyNumberFormat="1" applyFont="1" applyFill="1" applyProtection="1">
      <protection hidden="1"/>
    </xf>
    <xf numFmtId="0" fontId="56" fillId="0" borderId="0" xfId="0" applyFont="1" applyAlignment="1" applyProtection="1">
      <protection hidden="1"/>
    </xf>
    <xf numFmtId="0" fontId="0" fillId="0" borderId="0" xfId="0" applyBorder="1"/>
    <xf numFmtId="0" fontId="8" fillId="0" borderId="4" xfId="0" applyFont="1" applyBorder="1" applyProtection="1">
      <protection hidden="1"/>
    </xf>
    <xf numFmtId="0" fontId="0" fillId="0" borderId="5" xfId="0" applyBorder="1"/>
    <xf numFmtId="0" fontId="0" fillId="0" borderId="6" xfId="0" applyBorder="1"/>
    <xf numFmtId="0" fontId="61" fillId="0" borderId="7" xfId="0" applyFont="1" applyBorder="1" applyAlignment="1" applyProtection="1">
      <alignment horizontal="left" indent="1"/>
      <protection hidden="1"/>
    </xf>
    <xf numFmtId="0" fontId="0" fillId="0" borderId="13" xfId="0" applyBorder="1"/>
    <xf numFmtId="0" fontId="13" fillId="0" borderId="7" xfId="0" applyFont="1" applyBorder="1" applyAlignment="1" applyProtection="1">
      <alignment horizontal="left" indent="1"/>
      <protection hidden="1"/>
    </xf>
    <xf numFmtId="0" fontId="0" fillId="0" borderId="26" xfId="0" applyBorder="1"/>
    <xf numFmtId="0" fontId="0" fillId="0" borderId="27" xfId="0" applyBorder="1"/>
    <xf numFmtId="0" fontId="15" fillId="0" borderId="1" xfId="0" applyFont="1" applyBorder="1" applyAlignment="1" applyProtection="1">
      <alignment horizontal="left"/>
      <protection hidden="1"/>
    </xf>
    <xf numFmtId="183" fontId="21" fillId="0" borderId="15" xfId="0" applyNumberFormat="1" applyFont="1" applyFill="1" applyBorder="1" applyAlignment="1" applyProtection="1">
      <alignment horizontal="left"/>
      <protection hidden="1"/>
    </xf>
    <xf numFmtId="0" fontId="15" fillId="0" borderId="47" xfId="0" applyFont="1" applyBorder="1" applyAlignment="1" applyProtection="1">
      <alignment horizontal="left"/>
      <protection hidden="1"/>
    </xf>
    <xf numFmtId="183" fontId="8" fillId="0" borderId="15" xfId="0" applyNumberFormat="1" applyFont="1" applyFill="1" applyBorder="1" applyAlignment="1" applyProtection="1">
      <alignment horizontal="right"/>
      <protection locked="0"/>
    </xf>
    <xf numFmtId="9" fontId="15" fillId="0" borderId="0" xfId="0" applyNumberFormat="1" applyFont="1" applyBorder="1" applyAlignment="1" applyProtection="1">
      <alignment horizontal="right"/>
      <protection hidden="1"/>
    </xf>
    <xf numFmtId="9" fontId="56" fillId="0" borderId="0" xfId="2" applyNumberFormat="1" applyFont="1" applyBorder="1" applyAlignment="1" applyProtection="1">
      <alignment horizontal="right"/>
      <protection hidden="1"/>
    </xf>
    <xf numFmtId="2" fontId="56" fillId="0" borderId="0" xfId="0" applyNumberFormat="1" applyFont="1" applyProtection="1">
      <protection hidden="1"/>
    </xf>
    <xf numFmtId="0" fontId="60" fillId="0" borderId="0" xfId="0" applyFont="1" applyProtection="1">
      <protection hidden="1"/>
    </xf>
    <xf numFmtId="0" fontId="15" fillId="0" borderId="20" xfId="0" applyFont="1" applyFill="1" applyBorder="1" applyAlignment="1" applyProtection="1">
      <alignment horizontal="left" vertical="justify"/>
      <protection hidden="1"/>
    </xf>
    <xf numFmtId="0" fontId="7" fillId="0" borderId="1" xfId="0" applyFont="1" applyFill="1" applyBorder="1" applyAlignment="1" applyProtection="1">
      <alignment horizontal="left"/>
      <protection hidden="1"/>
    </xf>
    <xf numFmtId="0" fontId="3" fillId="0" borderId="15" xfId="0" applyFont="1" applyBorder="1" applyAlignment="1" applyProtection="1">
      <alignment horizontal="left"/>
      <protection hidden="1"/>
    </xf>
    <xf numFmtId="0" fontId="21" fillId="0" borderId="7" xfId="0" applyFont="1" applyBorder="1" applyAlignment="1" applyProtection="1">
      <alignment horizontal="left" indent="1"/>
      <protection hidden="1"/>
    </xf>
    <xf numFmtId="0" fontId="21" fillId="0" borderId="3" xfId="0" applyFont="1" applyBorder="1" applyAlignment="1" applyProtection="1">
      <alignment horizontal="center" vertical="center" wrapText="1"/>
      <protection hidden="1"/>
    </xf>
    <xf numFmtId="0" fontId="7" fillId="0" borderId="4" xfId="0" applyFont="1" applyBorder="1" applyAlignment="1" applyProtection="1">
      <alignment horizontal="left" vertical="top"/>
      <protection hidden="1"/>
    </xf>
    <xf numFmtId="0" fontId="21" fillId="0" borderId="48" xfId="0" applyFont="1" applyBorder="1" applyAlignment="1" applyProtection="1">
      <alignment horizontal="center"/>
      <protection hidden="1"/>
    </xf>
    <xf numFmtId="0" fontId="3" fillId="0" borderId="10" xfId="0" applyFont="1" applyBorder="1" applyAlignment="1" applyProtection="1">
      <alignment horizontal="left"/>
      <protection hidden="1"/>
    </xf>
    <xf numFmtId="0" fontId="15" fillId="0" borderId="15" xfId="0" applyFont="1" applyBorder="1"/>
    <xf numFmtId="0" fontId="15" fillId="0" borderId="7" xfId="0" applyFont="1" applyBorder="1" applyAlignment="1" applyProtection="1">
      <alignment horizontal="left"/>
      <protection hidden="1"/>
    </xf>
    <xf numFmtId="0" fontId="15" fillId="0" borderId="0" xfId="0" applyFont="1" applyBorder="1" applyAlignment="1" applyProtection="1">
      <alignment horizontal="left"/>
      <protection hidden="1"/>
    </xf>
    <xf numFmtId="0" fontId="15" fillId="0" borderId="13" xfId="0" applyFont="1" applyBorder="1" applyAlignment="1" applyProtection="1">
      <alignment horizontal="left"/>
      <protection hidden="1"/>
    </xf>
    <xf numFmtId="0" fontId="15" fillId="0" borderId="3" xfId="0" applyFont="1" applyBorder="1" applyAlignment="1" applyProtection="1">
      <alignment horizontal="left"/>
      <protection hidden="1"/>
    </xf>
    <xf numFmtId="0" fontId="15" fillId="0" borderId="26" xfId="0" applyFont="1" applyBorder="1" applyAlignment="1" applyProtection="1">
      <alignment horizontal="left"/>
      <protection hidden="1"/>
    </xf>
    <xf numFmtId="0" fontId="24" fillId="0" borderId="14" xfId="0" quotePrefix="1" applyFont="1" applyBorder="1" applyAlignment="1" applyProtection="1">
      <alignment horizontal="center"/>
      <protection hidden="1"/>
    </xf>
    <xf numFmtId="0" fontId="24" fillId="0" borderId="3" xfId="0" quotePrefix="1" applyFont="1" applyBorder="1" applyAlignment="1" applyProtection="1">
      <alignment horizontal="center"/>
      <protection hidden="1"/>
    </xf>
    <xf numFmtId="0" fontId="21" fillId="0" borderId="7" xfId="0" applyFont="1" applyBorder="1" applyAlignment="1" applyProtection="1">
      <alignment horizontal="center" vertical="center" wrapText="1"/>
      <protection hidden="1"/>
    </xf>
    <xf numFmtId="0" fontId="21" fillId="0" borderId="13" xfId="0" applyFont="1" applyBorder="1" applyAlignment="1" applyProtection="1">
      <alignment horizontal="center" vertical="center" wrapText="1"/>
      <protection hidden="1"/>
    </xf>
    <xf numFmtId="0" fontId="21" fillId="0" borderId="21" xfId="0" applyFont="1" applyBorder="1" applyAlignment="1" applyProtection="1">
      <alignment horizontal="center" vertical="center" wrapText="1"/>
      <protection hidden="1"/>
    </xf>
    <xf numFmtId="0" fontId="21" fillId="0" borderId="8" xfId="0" applyFont="1" applyBorder="1" applyAlignment="1" applyProtection="1">
      <alignment horizontal="center" vertical="center" wrapText="1"/>
      <protection hidden="1"/>
    </xf>
    <xf numFmtId="4" fontId="21" fillId="0" borderId="48" xfId="0" applyNumberFormat="1" applyFont="1" applyBorder="1" applyAlignment="1" applyProtection="1">
      <alignment horizontal="center" vertical="center" wrapText="1"/>
      <protection hidden="1"/>
    </xf>
    <xf numFmtId="4" fontId="21" fillId="0" borderId="45" xfId="0" applyNumberFormat="1" applyFont="1" applyBorder="1" applyAlignment="1" applyProtection="1">
      <alignment horizontal="center" vertical="center" wrapText="1"/>
      <protection hidden="1"/>
    </xf>
    <xf numFmtId="4" fontId="21" fillId="0" borderId="19" xfId="0" applyNumberFormat="1" applyFont="1" applyBorder="1" applyAlignment="1" applyProtection="1">
      <alignment horizontal="center" vertical="center" wrapText="1"/>
      <protection hidden="1"/>
    </xf>
    <xf numFmtId="176" fontId="15" fillId="2" borderId="9" xfId="0" applyNumberFormat="1" applyFont="1" applyFill="1" applyBorder="1" applyAlignment="1" applyProtection="1">
      <alignment horizontal="right" indent="5"/>
      <protection locked="0"/>
    </xf>
    <xf numFmtId="176" fontId="15" fillId="2" borderId="11" xfId="0" applyNumberFormat="1" applyFont="1" applyFill="1" applyBorder="1" applyAlignment="1" applyProtection="1">
      <alignment horizontal="right" indent="5"/>
      <protection locked="0"/>
    </xf>
    <xf numFmtId="0" fontId="21" fillId="0" borderId="9" xfId="0" applyFont="1" applyBorder="1" applyAlignment="1" applyProtection="1">
      <alignment horizontal="center"/>
      <protection hidden="1"/>
    </xf>
    <xf numFmtId="0" fontId="21" fillId="0" borderId="10" xfId="0" applyFont="1" applyBorder="1" applyAlignment="1" applyProtection="1">
      <alignment horizontal="center"/>
      <protection hidden="1"/>
    </xf>
    <xf numFmtId="0" fontId="21" fillId="0" borderId="22" xfId="0" applyFont="1" applyBorder="1" applyAlignment="1" applyProtection="1">
      <alignment horizontal="center"/>
      <protection hidden="1"/>
    </xf>
    <xf numFmtId="0" fontId="21" fillId="0" borderId="9" xfId="0" applyFont="1" applyBorder="1" applyAlignment="1" applyProtection="1">
      <alignment horizontal="right"/>
      <protection hidden="1"/>
    </xf>
    <xf numFmtId="0" fontId="21" fillId="0" borderId="11" xfId="0" applyFont="1" applyBorder="1" applyAlignment="1" applyProtection="1">
      <alignment horizontal="right"/>
      <protection hidden="1"/>
    </xf>
    <xf numFmtId="1" fontId="15" fillId="2" borderId="9" xfId="1" applyNumberFormat="1" applyFont="1" applyFill="1" applyBorder="1" applyAlignment="1" applyProtection="1">
      <alignment horizontal="right"/>
      <protection locked="0"/>
    </xf>
    <xf numFmtId="1" fontId="15" fillId="2" borderId="22" xfId="1" applyNumberFormat="1" applyFont="1" applyFill="1" applyBorder="1" applyAlignment="1" applyProtection="1">
      <alignment horizontal="right"/>
      <protection locked="0"/>
    </xf>
    <xf numFmtId="0" fontId="21" fillId="0" borderId="1" xfId="0" applyFont="1" applyBorder="1" applyAlignment="1" applyProtection="1">
      <alignment horizontal="center" vertical="center" wrapText="1"/>
      <protection hidden="1"/>
    </xf>
    <xf numFmtId="0" fontId="21" fillId="0" borderId="15" xfId="0" applyFont="1" applyBorder="1" applyAlignment="1" applyProtection="1">
      <alignment horizontal="center" vertical="center" wrapText="1"/>
      <protection hidden="1"/>
    </xf>
    <xf numFmtId="0" fontId="21" fillId="0" borderId="2"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21" fillId="0" borderId="1" xfId="0" applyFont="1" applyBorder="1" applyAlignment="1" applyProtection="1">
      <alignment horizontal="center" vertical="top" wrapText="1"/>
      <protection hidden="1"/>
    </xf>
    <xf numFmtId="0" fontId="21" fillId="0" borderId="15" xfId="0" applyFont="1" applyBorder="1" applyAlignment="1" applyProtection="1">
      <alignment horizontal="center" vertical="top" wrapText="1"/>
      <protection hidden="1"/>
    </xf>
    <xf numFmtId="0" fontId="21" fillId="0" borderId="49" xfId="0" applyFont="1" applyBorder="1" applyAlignment="1" applyProtection="1">
      <alignment horizontal="center" vertical="top" wrapText="1"/>
      <protection hidden="1"/>
    </xf>
    <xf numFmtId="0" fontId="21" fillId="0" borderId="2" xfId="0" applyFont="1" applyBorder="1" applyAlignment="1" applyProtection="1">
      <alignment horizontal="center" vertical="top" wrapText="1"/>
      <protection hidden="1"/>
    </xf>
    <xf numFmtId="0" fontId="21" fillId="0" borderId="3" xfId="0" applyFont="1" applyBorder="1" applyAlignment="1" applyProtection="1">
      <alignment horizontal="center" vertical="top" wrapText="1"/>
      <protection hidden="1"/>
    </xf>
    <xf numFmtId="0" fontId="21" fillId="0" borderId="8" xfId="0" applyFont="1" applyBorder="1" applyAlignment="1" applyProtection="1">
      <alignment horizontal="center" vertical="top" wrapText="1"/>
      <protection hidden="1"/>
    </xf>
    <xf numFmtId="0" fontId="15" fillId="2" borderId="9" xfId="0" applyFont="1" applyFill="1" applyBorder="1" applyAlignment="1" applyProtection="1">
      <alignment horizontal="right"/>
      <protection locked="0"/>
    </xf>
    <xf numFmtId="0" fontId="15" fillId="2" borderId="22" xfId="0" applyFont="1" applyFill="1" applyBorder="1" applyAlignment="1" applyProtection="1">
      <alignment horizontal="right"/>
      <protection locked="0"/>
    </xf>
    <xf numFmtId="4" fontId="21" fillId="0" borderId="41" xfId="0" applyNumberFormat="1" applyFont="1" applyBorder="1" applyAlignment="1" applyProtection="1">
      <alignment horizontal="center" vertical="center" wrapText="1"/>
      <protection hidden="1"/>
    </xf>
    <xf numFmtId="4" fontId="21" fillId="0" borderId="36" xfId="0" applyNumberFormat="1" applyFont="1" applyBorder="1" applyAlignment="1" applyProtection="1">
      <alignment horizontal="center" vertical="center" wrapText="1"/>
      <protection hidden="1"/>
    </xf>
    <xf numFmtId="180" fontId="15" fillId="0" borderId="9" xfId="0" applyNumberFormat="1" applyFont="1" applyFill="1" applyBorder="1" applyAlignment="1" applyProtection="1">
      <alignment horizontal="right"/>
      <protection hidden="1"/>
    </xf>
    <xf numFmtId="0" fontId="15" fillId="0" borderId="11" xfId="0" applyFont="1" applyBorder="1" applyAlignment="1" applyProtection="1">
      <alignment horizontal="right"/>
      <protection hidden="1"/>
    </xf>
    <xf numFmtId="0" fontId="15" fillId="0" borderId="22" xfId="0" applyFont="1" applyFill="1" applyBorder="1" applyAlignment="1" applyProtection="1">
      <alignment horizontal="right"/>
      <protection hidden="1"/>
    </xf>
    <xf numFmtId="4" fontId="21" fillId="0" borderId="14" xfId="0" applyNumberFormat="1" applyFont="1" applyBorder="1" applyAlignment="1" applyProtection="1">
      <alignment horizontal="center" vertical="center" wrapText="1"/>
      <protection hidden="1"/>
    </xf>
    <xf numFmtId="0" fontId="21" fillId="0" borderId="14" xfId="0" applyFont="1" applyBorder="1" applyAlignment="1" applyProtection="1">
      <alignment horizontal="center" vertical="center" wrapText="1"/>
      <protection hidden="1"/>
    </xf>
    <xf numFmtId="0" fontId="21" fillId="0" borderId="19" xfId="0" applyFont="1" applyBorder="1" applyAlignment="1" applyProtection="1">
      <alignment horizontal="center" vertical="center" wrapText="1"/>
      <protection hidden="1"/>
    </xf>
    <xf numFmtId="2" fontId="46" fillId="0" borderId="11" xfId="0" applyNumberFormat="1" applyFont="1" applyFill="1" applyBorder="1" applyAlignment="1" applyProtection="1">
      <alignment horizontal="right"/>
      <protection hidden="1"/>
    </xf>
    <xf numFmtId="0" fontId="47" fillId="0" borderId="14" xfId="0" applyFont="1" applyFill="1" applyBorder="1" applyAlignment="1" applyProtection="1">
      <alignment horizontal="right"/>
      <protection hidden="1"/>
    </xf>
    <xf numFmtId="2" fontId="46" fillId="0" borderId="51" xfId="0" applyNumberFormat="1" applyFont="1" applyFill="1" applyBorder="1" applyAlignment="1" applyProtection="1">
      <alignment horizontal="right"/>
      <protection hidden="1"/>
    </xf>
    <xf numFmtId="0" fontId="47" fillId="0" borderId="25" xfId="0" applyFont="1" applyFill="1" applyBorder="1" applyAlignment="1" applyProtection="1">
      <alignment horizontal="right"/>
      <protection hidden="1"/>
    </xf>
    <xf numFmtId="0" fontId="15" fillId="0" borderId="49" xfId="0" applyFont="1" applyBorder="1" applyAlignment="1" applyProtection="1">
      <alignment horizontal="center"/>
      <protection hidden="1"/>
    </xf>
    <xf numFmtId="0" fontId="15" fillId="0" borderId="8" xfId="0" applyFont="1" applyBorder="1" applyAlignment="1" applyProtection="1">
      <alignment horizontal="center"/>
      <protection hidden="1"/>
    </xf>
    <xf numFmtId="4" fontId="21" fillId="0" borderId="1" xfId="0" applyNumberFormat="1" applyFont="1" applyBorder="1" applyAlignment="1" applyProtection="1">
      <alignment horizontal="center" vertical="center" wrapText="1"/>
      <protection hidden="1"/>
    </xf>
    <xf numFmtId="0" fontId="15" fillId="0" borderId="15" xfId="0" applyFont="1" applyBorder="1" applyAlignment="1" applyProtection="1">
      <alignment horizontal="center"/>
      <protection hidden="1"/>
    </xf>
    <xf numFmtId="4" fontId="21" fillId="0" borderId="2" xfId="0" applyNumberFormat="1" applyFont="1" applyBorder="1" applyAlignment="1" applyProtection="1">
      <alignment horizontal="center" vertical="center" wrapText="1"/>
      <protection hidden="1"/>
    </xf>
    <xf numFmtId="0" fontId="15" fillId="0" borderId="3" xfId="0" applyFont="1" applyBorder="1" applyAlignment="1" applyProtection="1">
      <alignment horizontal="center"/>
      <protection hidden="1"/>
    </xf>
    <xf numFmtId="175" fontId="15" fillId="2" borderId="9" xfId="0" applyNumberFormat="1" applyFont="1" applyFill="1" applyBorder="1" applyAlignment="1" applyProtection="1">
      <alignment horizontal="center"/>
      <protection locked="0"/>
    </xf>
    <xf numFmtId="175" fontId="15" fillId="2" borderId="11" xfId="0" applyNumberFormat="1" applyFont="1" applyFill="1" applyBorder="1" applyAlignment="1" applyProtection="1">
      <alignment horizontal="center"/>
      <protection locked="0"/>
    </xf>
    <xf numFmtId="0" fontId="21" fillId="0" borderId="2" xfId="0" applyFont="1" applyBorder="1" applyAlignment="1" applyProtection="1">
      <alignment horizontal="right" vertical="center" wrapText="1"/>
      <protection hidden="1"/>
    </xf>
    <xf numFmtId="0" fontId="21" fillId="0" borderId="3" xfId="0" applyFont="1" applyBorder="1" applyAlignment="1" applyProtection="1">
      <alignment horizontal="right" vertical="center" wrapText="1"/>
      <protection hidden="1"/>
    </xf>
    <xf numFmtId="0" fontId="15" fillId="0" borderId="47" xfId="0" applyFont="1" applyBorder="1" applyAlignment="1" applyProtection="1">
      <alignment horizontal="center" vertical="center" wrapText="1"/>
      <protection hidden="1"/>
    </xf>
    <xf numFmtId="0" fontId="15" fillId="0" borderId="2" xfId="0" applyFont="1" applyBorder="1" applyAlignment="1" applyProtection="1">
      <alignment horizontal="center" vertical="center" wrapText="1"/>
      <protection hidden="1"/>
    </xf>
    <xf numFmtId="0" fontId="15" fillId="0" borderId="35" xfId="0" applyFont="1" applyBorder="1" applyAlignment="1" applyProtection="1">
      <alignment horizontal="center" vertical="center" wrapText="1"/>
      <protection hidden="1"/>
    </xf>
    <xf numFmtId="0" fontId="15" fillId="0" borderId="15" xfId="0" applyFont="1" applyBorder="1"/>
    <xf numFmtId="0" fontId="15" fillId="0" borderId="49" xfId="0" applyFont="1" applyBorder="1"/>
    <xf numFmtId="171" fontId="15" fillId="2" borderId="9" xfId="0" applyNumberFormat="1" applyFont="1" applyFill="1" applyBorder="1" applyAlignment="1" applyProtection="1">
      <alignment horizontal="center"/>
      <protection locked="0"/>
    </xf>
    <xf numFmtId="171" fontId="15" fillId="2" borderId="11" xfId="0" applyNumberFormat="1" applyFont="1" applyFill="1" applyBorder="1" applyAlignment="1" applyProtection="1">
      <alignment horizontal="center"/>
      <protection locked="0"/>
    </xf>
    <xf numFmtId="171" fontId="15" fillId="2" borderId="9" xfId="0" applyNumberFormat="1" applyFont="1" applyFill="1" applyBorder="1" applyAlignment="1" applyProtection="1">
      <alignment horizontal="right" indent="5"/>
      <protection locked="0"/>
    </xf>
    <xf numFmtId="0" fontId="15" fillId="2" borderId="11" xfId="0" applyFont="1" applyFill="1" applyBorder="1" applyAlignment="1" applyProtection="1">
      <alignment horizontal="right" indent="5"/>
      <protection locked="0"/>
    </xf>
    <xf numFmtId="4" fontId="21" fillId="0" borderId="23" xfId="0" applyNumberFormat="1" applyFont="1" applyBorder="1" applyAlignment="1" applyProtection="1">
      <alignment horizontal="center" vertical="center" wrapText="1"/>
      <protection hidden="1"/>
    </xf>
    <xf numFmtId="0" fontId="21" fillId="0" borderId="48" xfId="0" applyFont="1" applyFill="1" applyBorder="1" applyAlignment="1" applyProtection="1">
      <alignment horizontal="center" vertical="center" wrapText="1"/>
      <protection hidden="1"/>
    </xf>
    <xf numFmtId="0" fontId="21" fillId="0" borderId="23" xfId="0" applyFont="1" applyFill="1" applyBorder="1" applyAlignment="1" applyProtection="1">
      <alignment horizontal="center" vertical="center" wrapText="1"/>
      <protection hidden="1"/>
    </xf>
    <xf numFmtId="0" fontId="15" fillId="0" borderId="7" xfId="0" applyFont="1" applyBorder="1" applyAlignment="1" applyProtection="1">
      <alignment horizontal="left" indent="1"/>
      <protection hidden="1"/>
    </xf>
    <xf numFmtId="0" fontId="15" fillId="0" borderId="0" xfId="0" applyFont="1" applyBorder="1" applyAlignment="1" applyProtection="1">
      <alignment horizontal="left" indent="1"/>
      <protection hidden="1"/>
    </xf>
    <xf numFmtId="0" fontId="15" fillId="0" borderId="13" xfId="0" applyFont="1" applyBorder="1" applyAlignment="1" applyProtection="1">
      <alignment horizontal="left" indent="1"/>
      <protection hidden="1"/>
    </xf>
    <xf numFmtId="174" fontId="15" fillId="2" borderId="9" xfId="0" applyNumberFormat="1" applyFont="1" applyFill="1" applyBorder="1" applyAlignment="1" applyProtection="1">
      <alignment horizontal="right" indent="5"/>
      <protection locked="0"/>
    </xf>
    <xf numFmtId="174" fontId="15" fillId="2" borderId="11" xfId="0" applyNumberFormat="1" applyFont="1" applyFill="1" applyBorder="1" applyAlignment="1" applyProtection="1">
      <alignment horizontal="right" indent="5"/>
      <protection locked="0"/>
    </xf>
    <xf numFmtId="0" fontId="15" fillId="2" borderId="10" xfId="0" applyFont="1" applyFill="1" applyBorder="1" applyAlignment="1" applyProtection="1">
      <alignment horizontal="left"/>
      <protection locked="0"/>
    </xf>
    <xf numFmtId="0" fontId="7" fillId="2" borderId="15" xfId="0" applyFont="1" applyFill="1" applyBorder="1" applyAlignment="1" applyProtection="1">
      <alignment horizontal="left"/>
      <protection locked="0"/>
    </xf>
    <xf numFmtId="0" fontId="7" fillId="2" borderId="47" xfId="0" applyFont="1" applyFill="1" applyBorder="1" applyAlignment="1" applyProtection="1">
      <alignment horizontal="left"/>
      <protection locked="0"/>
    </xf>
    <xf numFmtId="14" fontId="63" fillId="2" borderId="10" xfId="0" applyNumberFormat="1" applyFont="1" applyFill="1" applyBorder="1" applyAlignment="1" applyProtection="1">
      <alignment horizontal="left"/>
      <protection locked="0"/>
    </xf>
    <xf numFmtId="0" fontId="63" fillId="2" borderId="10" xfId="0" applyFont="1" applyFill="1" applyBorder="1" applyAlignment="1" applyProtection="1">
      <alignment horizontal="left"/>
      <protection locked="0"/>
    </xf>
    <xf numFmtId="0" fontId="3" fillId="0" borderId="9" xfId="0" applyFont="1" applyBorder="1" applyAlignment="1" applyProtection="1">
      <alignment horizontal="left"/>
      <protection hidden="1"/>
    </xf>
    <xf numFmtId="0" fontId="3" fillId="0" borderId="10" xfId="0" applyFont="1" applyBorder="1" applyAlignment="1" applyProtection="1">
      <alignment horizontal="left"/>
      <protection hidden="1"/>
    </xf>
    <xf numFmtId="4" fontId="49" fillId="0" borderId="15" xfId="0" applyNumberFormat="1" applyFont="1" applyFill="1" applyBorder="1" applyAlignment="1" applyProtection="1">
      <alignment horizontal="center" vertical="center" wrapText="1"/>
      <protection hidden="1"/>
    </xf>
    <xf numFmtId="0" fontId="48" fillId="0" borderId="47" xfId="0" applyFont="1" applyFill="1" applyBorder="1" applyAlignment="1" applyProtection="1">
      <alignment horizontal="center" vertical="center" wrapText="1"/>
      <protection hidden="1"/>
    </xf>
    <xf numFmtId="4" fontId="49" fillId="0" borderId="3" xfId="0" applyNumberFormat="1" applyFont="1" applyFill="1" applyBorder="1" applyAlignment="1" applyProtection="1">
      <alignment horizontal="center" vertical="center" wrapText="1"/>
      <protection hidden="1"/>
    </xf>
    <xf numFmtId="0" fontId="48" fillId="0" borderId="35" xfId="0" applyFont="1" applyFill="1" applyBorder="1" applyAlignment="1" applyProtection="1">
      <alignment horizontal="center" vertical="center" wrapText="1"/>
      <protection hidden="1"/>
    </xf>
    <xf numFmtId="4" fontId="21" fillId="0" borderId="49" xfId="0" applyNumberFormat="1" applyFont="1" applyBorder="1" applyAlignment="1" applyProtection="1">
      <alignment horizontal="center" vertical="center" wrapText="1"/>
      <protection hidden="1"/>
    </xf>
    <xf numFmtId="4" fontId="21" fillId="0" borderId="8" xfId="0" applyNumberFormat="1" applyFont="1" applyBorder="1" applyAlignment="1" applyProtection="1">
      <alignment horizontal="center" vertical="center" wrapText="1"/>
      <protection hidden="1"/>
    </xf>
    <xf numFmtId="0" fontId="7" fillId="0" borderId="1" xfId="0" applyFont="1" applyFill="1" applyBorder="1" applyAlignment="1" applyProtection="1">
      <alignment horizontal="left"/>
      <protection hidden="1"/>
    </xf>
    <xf numFmtId="0" fontId="7" fillId="0" borderId="15" xfId="0" applyFont="1" applyFill="1" applyBorder="1" applyAlignment="1" applyProtection="1">
      <alignment horizontal="left"/>
      <protection hidden="1"/>
    </xf>
    <xf numFmtId="0" fontId="7" fillId="0" borderId="47" xfId="0" applyFont="1" applyFill="1" applyBorder="1" applyAlignment="1" applyProtection="1">
      <alignment horizontal="left"/>
      <protection hidden="1"/>
    </xf>
    <xf numFmtId="0" fontId="7" fillId="2" borderId="3" xfId="0" applyFont="1" applyFill="1" applyBorder="1" applyAlignment="1" applyProtection="1">
      <alignment horizontal="left"/>
      <protection locked="0"/>
    </xf>
    <xf numFmtId="0" fontId="7" fillId="2" borderId="35" xfId="0" applyFont="1" applyFill="1" applyBorder="1" applyAlignment="1" applyProtection="1">
      <alignment horizontal="left"/>
      <protection locked="0"/>
    </xf>
    <xf numFmtId="0" fontId="7" fillId="0" borderId="2" xfId="0" applyFont="1" applyFill="1" applyBorder="1" applyAlignment="1" applyProtection="1">
      <alignment horizontal="left"/>
      <protection hidden="1"/>
    </xf>
    <xf numFmtId="0" fontId="7" fillId="0" borderId="3" xfId="0" applyFont="1" applyFill="1" applyBorder="1" applyAlignment="1" applyProtection="1">
      <alignment horizontal="left"/>
      <protection hidden="1"/>
    </xf>
    <xf numFmtId="0" fontId="7" fillId="0" borderId="35" xfId="0" applyFont="1" applyFill="1" applyBorder="1" applyAlignment="1" applyProtection="1">
      <alignment horizontal="left"/>
      <protection hidden="1"/>
    </xf>
    <xf numFmtId="0" fontId="15" fillId="2" borderId="3" xfId="0" applyFont="1" applyFill="1" applyBorder="1" applyAlignment="1" applyProtection="1">
      <alignment horizontal="left"/>
      <protection locked="0"/>
    </xf>
    <xf numFmtId="0" fontId="27" fillId="0" borderId="53" xfId="0" applyFont="1" applyFill="1" applyBorder="1" applyAlignment="1" applyProtection="1">
      <alignment horizontal="left" vertical="justify"/>
      <protection hidden="1"/>
    </xf>
    <xf numFmtId="0" fontId="27" fillId="0" borderId="54" xfId="0" applyFont="1" applyFill="1" applyBorder="1" applyAlignment="1" applyProtection="1">
      <alignment horizontal="left" vertical="justify"/>
      <protection hidden="1"/>
    </xf>
    <xf numFmtId="0" fontId="2" fillId="0" borderId="34" xfId="0" applyFont="1" applyBorder="1" applyAlignment="1" applyProtection="1">
      <alignment horizontal="left"/>
      <protection hidden="1"/>
    </xf>
    <xf numFmtId="0" fontId="2" fillId="0" borderId="26" xfId="0" applyFont="1" applyBorder="1" applyAlignment="1" applyProtection="1">
      <alignment horizontal="left"/>
      <protection hidden="1"/>
    </xf>
    <xf numFmtId="0" fontId="2" fillId="0" borderId="27" xfId="0" applyFont="1" applyBorder="1" applyAlignment="1" applyProtection="1">
      <alignment horizontal="left"/>
      <protection hidden="1"/>
    </xf>
    <xf numFmtId="0" fontId="3" fillId="0" borderId="12" xfId="0" applyFont="1" applyBorder="1" applyAlignment="1" applyProtection="1">
      <alignment horizontal="left"/>
      <protection hidden="1"/>
    </xf>
    <xf numFmtId="0" fontId="3" fillId="0" borderId="15" xfId="0" applyFont="1" applyBorder="1" applyAlignment="1" applyProtection="1">
      <alignment horizontal="left"/>
      <protection hidden="1"/>
    </xf>
    <xf numFmtId="0" fontId="3" fillId="0" borderId="49" xfId="0" applyFont="1" applyBorder="1" applyAlignment="1" applyProtection="1">
      <alignment horizontal="left"/>
      <protection hidden="1"/>
    </xf>
    <xf numFmtId="0" fontId="33" fillId="0" borderId="0" xfId="0" applyFont="1" applyBorder="1" applyAlignment="1" applyProtection="1">
      <alignment horizontal="center" textRotation="90"/>
      <protection hidden="1"/>
    </xf>
    <xf numFmtId="0" fontId="33" fillId="0" borderId="13" xfId="0" applyFont="1" applyBorder="1" applyAlignment="1" applyProtection="1">
      <alignment horizontal="center" textRotation="90"/>
      <protection hidden="1"/>
    </xf>
    <xf numFmtId="0" fontId="8" fillId="0" borderId="21" xfId="0" applyFont="1" applyBorder="1" applyAlignment="1" applyProtection="1">
      <alignment horizontal="center"/>
      <protection hidden="1"/>
    </xf>
    <xf numFmtId="0" fontId="8" fillId="0" borderId="3" xfId="0" applyFont="1" applyBorder="1" applyAlignment="1" applyProtection="1">
      <alignment horizontal="center"/>
      <protection hidden="1"/>
    </xf>
    <xf numFmtId="0" fontId="8" fillId="0" borderId="8" xfId="0" applyFont="1" applyBorder="1" applyAlignment="1" applyProtection="1">
      <alignment horizontal="center"/>
      <protection hidden="1"/>
    </xf>
    <xf numFmtId="0" fontId="8" fillId="0" borderId="12" xfId="0" applyFont="1" applyBorder="1" applyAlignment="1" applyProtection="1">
      <alignment horizontal="center"/>
      <protection hidden="1"/>
    </xf>
    <xf numFmtId="0" fontId="8" fillId="0" borderId="15" xfId="0" applyFont="1" applyBorder="1" applyAlignment="1" applyProtection="1">
      <alignment horizontal="center"/>
      <protection hidden="1"/>
    </xf>
    <xf numFmtId="0" fontId="8" fillId="0" borderId="49" xfId="0" applyFont="1" applyBorder="1" applyAlignment="1" applyProtection="1">
      <alignment horizontal="center"/>
      <protection hidden="1"/>
    </xf>
    <xf numFmtId="0" fontId="21" fillId="0" borderId="7" xfId="0" applyFont="1" applyBorder="1" applyAlignment="1" applyProtection="1">
      <alignment horizontal="left" indent="1"/>
      <protection hidden="1"/>
    </xf>
    <xf numFmtId="0" fontId="21" fillId="0" borderId="0" xfId="0" applyFont="1" applyBorder="1" applyAlignment="1" applyProtection="1">
      <alignment horizontal="left" indent="1"/>
      <protection hidden="1"/>
    </xf>
    <xf numFmtId="0" fontId="21" fillId="0" borderId="13" xfId="0" applyFont="1" applyBorder="1" applyAlignment="1" applyProtection="1">
      <alignment horizontal="left" indent="1"/>
      <protection hidden="1"/>
    </xf>
    <xf numFmtId="0" fontId="7" fillId="0" borderId="4" xfId="0" applyFont="1" applyBorder="1" applyAlignment="1" applyProtection="1">
      <alignment horizontal="left" vertical="center" wrapText="1"/>
      <protection hidden="1"/>
    </xf>
    <xf numFmtId="0" fontId="7" fillId="0" borderId="6" xfId="0" applyFont="1" applyBorder="1" applyAlignment="1" applyProtection="1">
      <alignment horizontal="left" vertical="center" wrapText="1"/>
      <protection hidden="1"/>
    </xf>
    <xf numFmtId="0" fontId="21" fillId="0" borderId="47" xfId="0" applyFont="1" applyBorder="1" applyAlignment="1" applyProtection="1">
      <alignment horizontal="center" vertical="center" wrapText="1"/>
      <protection hidden="1"/>
    </xf>
    <xf numFmtId="0" fontId="21" fillId="0" borderId="35" xfId="0" applyFont="1" applyBorder="1" applyAlignment="1" applyProtection="1">
      <alignment horizontal="center" vertical="center" wrapText="1"/>
      <protection hidden="1"/>
    </xf>
    <xf numFmtId="0" fontId="21" fillId="0" borderId="49" xfId="0" applyFont="1" applyBorder="1" applyAlignment="1" applyProtection="1">
      <alignment horizontal="center" vertical="center" wrapText="1"/>
      <protection hidden="1"/>
    </xf>
    <xf numFmtId="0" fontId="21" fillId="0" borderId="12" xfId="0" applyFont="1" applyBorder="1" applyAlignment="1" applyProtection="1">
      <alignment horizontal="center" vertical="center" wrapText="1"/>
      <protection hidden="1"/>
    </xf>
    <xf numFmtId="0" fontId="44" fillId="0" borderId="14" xfId="0" quotePrefix="1" applyFont="1" applyBorder="1" applyAlignment="1" applyProtection="1">
      <alignment horizontal="center"/>
      <protection hidden="1"/>
    </xf>
    <xf numFmtId="0" fontId="44" fillId="0" borderId="3" xfId="0" quotePrefix="1" applyFont="1" applyBorder="1" applyAlignment="1" applyProtection="1">
      <alignment horizontal="center"/>
      <protection hidden="1"/>
    </xf>
    <xf numFmtId="2" fontId="21" fillId="0" borderId="9" xfId="0" applyNumberFormat="1" applyFont="1" applyBorder="1" applyAlignment="1" applyProtection="1">
      <alignment horizontal="center"/>
      <protection hidden="1"/>
    </xf>
    <xf numFmtId="2" fontId="21" fillId="0" borderId="11" xfId="0" applyNumberFormat="1" applyFont="1" applyBorder="1" applyAlignment="1" applyProtection="1">
      <alignment horizontal="center"/>
      <protection hidden="1"/>
    </xf>
    <xf numFmtId="2" fontId="15" fillId="2" borderId="10" xfId="0" applyNumberFormat="1" applyFont="1" applyFill="1" applyBorder="1" applyAlignment="1" applyProtection="1">
      <alignment horizontal="center"/>
      <protection locked="0"/>
    </xf>
    <xf numFmtId="2" fontId="15" fillId="2" borderId="22" xfId="0" applyNumberFormat="1" applyFont="1" applyFill="1" applyBorder="1" applyAlignment="1" applyProtection="1">
      <alignment horizontal="center"/>
      <protection locked="0"/>
    </xf>
    <xf numFmtId="0" fontId="17" fillId="0" borderId="7" xfId="0" applyFont="1" applyBorder="1" applyAlignment="1" applyProtection="1">
      <alignment horizontal="left" indent="1"/>
      <protection hidden="1"/>
    </xf>
    <xf numFmtId="0" fontId="17" fillId="0" borderId="0" xfId="0" applyFont="1" applyBorder="1" applyAlignment="1" applyProtection="1">
      <alignment horizontal="left" indent="1"/>
      <protection hidden="1"/>
    </xf>
    <xf numFmtId="0" fontId="17" fillId="0" borderId="13" xfId="0" applyFont="1" applyBorder="1" applyAlignment="1" applyProtection="1">
      <alignment horizontal="left" indent="1"/>
      <protection hidden="1"/>
    </xf>
    <xf numFmtId="0" fontId="17" fillId="0" borderId="34" xfId="0" applyFont="1" applyBorder="1" applyAlignment="1" applyProtection="1">
      <protection hidden="1"/>
    </xf>
    <xf numFmtId="0" fontId="17" fillId="0" borderId="26" xfId="0" applyFont="1" applyBorder="1" applyAlignment="1" applyProtection="1">
      <protection hidden="1"/>
    </xf>
    <xf numFmtId="0" fontId="17" fillId="0" borderId="27" xfId="0" applyFont="1" applyBorder="1" applyAlignment="1" applyProtection="1">
      <protection hidden="1"/>
    </xf>
    <xf numFmtId="0" fontId="44" fillId="0" borderId="25" xfId="0" quotePrefix="1" applyFont="1" applyBorder="1" applyAlignment="1" applyProtection="1">
      <alignment horizontal="center"/>
      <protection hidden="1"/>
    </xf>
    <xf numFmtId="0" fontId="17" fillId="0" borderId="7" xfId="0" applyFont="1" applyBorder="1" applyAlignment="1">
      <alignment horizontal="left" indent="1"/>
    </xf>
    <xf numFmtId="0" fontId="17" fillId="0" borderId="0" xfId="0" applyFont="1" applyBorder="1" applyAlignment="1">
      <alignment horizontal="left" indent="1"/>
    </xf>
    <xf numFmtId="0" fontId="17" fillId="0" borderId="13" xfId="0" applyFont="1" applyBorder="1" applyAlignment="1">
      <alignment horizontal="left" indent="1"/>
    </xf>
    <xf numFmtId="0" fontId="3" fillId="0" borderId="34" xfId="0" applyFont="1" applyBorder="1" applyAlignment="1"/>
    <xf numFmtId="0" fontId="3" fillId="0" borderId="26" xfId="0" applyFont="1" applyBorder="1" applyAlignment="1"/>
    <xf numFmtId="0" fontId="3" fillId="0" borderId="27" xfId="0" applyFont="1" applyBorder="1" applyAlignment="1"/>
    <xf numFmtId="2" fontId="21" fillId="0" borderId="50" xfId="0" applyNumberFormat="1" applyFont="1" applyBorder="1" applyAlignment="1" applyProtection="1">
      <alignment horizontal="center"/>
      <protection hidden="1"/>
    </xf>
    <xf numFmtId="2" fontId="21" fillId="0" borderId="51" xfId="0" applyNumberFormat="1" applyFont="1" applyBorder="1" applyAlignment="1" applyProtection="1">
      <alignment horizontal="center"/>
      <protection hidden="1"/>
    </xf>
    <xf numFmtId="2" fontId="15" fillId="2" borderId="43" xfId="0" applyNumberFormat="1" applyFont="1" applyFill="1" applyBorder="1" applyAlignment="1" applyProtection="1">
      <alignment horizontal="center"/>
      <protection locked="0"/>
    </xf>
    <xf numFmtId="2" fontId="15" fillId="2" borderId="44" xfId="0" applyNumberFormat="1" applyFont="1" applyFill="1" applyBorder="1" applyAlignment="1" applyProtection="1">
      <alignment horizontal="center"/>
      <protection locked="0"/>
    </xf>
    <xf numFmtId="0" fontId="21" fillId="0" borderId="48" xfId="0" applyFont="1" applyBorder="1" applyAlignment="1" applyProtection="1">
      <alignment horizontal="center"/>
      <protection hidden="1"/>
    </xf>
    <xf numFmtId="0" fontId="7" fillId="0" borderId="4" xfId="0" applyFont="1" applyBorder="1" applyAlignment="1" applyProtection="1">
      <alignment horizontal="left" vertical="top"/>
      <protection hidden="1"/>
    </xf>
    <xf numFmtId="0" fontId="7" fillId="0" borderId="5" xfId="0" applyFont="1" applyBorder="1" applyAlignment="1" applyProtection="1">
      <alignment horizontal="left" vertical="top"/>
      <protection hidden="1"/>
    </xf>
    <xf numFmtId="0" fontId="7" fillId="0" borderId="6" xfId="0" applyFont="1" applyBorder="1" applyAlignment="1" applyProtection="1">
      <alignment horizontal="left" vertical="top"/>
      <protection hidden="1"/>
    </xf>
    <xf numFmtId="175" fontId="15" fillId="2" borderId="9" xfId="0" applyNumberFormat="1" applyFont="1" applyFill="1" applyBorder="1" applyAlignment="1" applyProtection="1">
      <alignment horizontal="right" indent="5"/>
      <protection locked="0"/>
    </xf>
    <xf numFmtId="175" fontId="15" fillId="2" borderId="11" xfId="0" applyNumberFormat="1" applyFont="1" applyFill="1" applyBorder="1" applyAlignment="1" applyProtection="1">
      <alignment horizontal="right" indent="5"/>
      <protection locked="0"/>
    </xf>
    <xf numFmtId="0" fontId="21" fillId="0" borderId="16" xfId="0" applyFont="1" applyBorder="1" applyAlignment="1" applyProtection="1">
      <alignment horizontal="center" vertical="center" wrapText="1"/>
      <protection hidden="1"/>
    </xf>
    <xf numFmtId="0" fontId="21" fillId="0" borderId="52" xfId="0" applyFont="1" applyBorder="1" applyAlignment="1" applyProtection="1">
      <alignment horizontal="center" vertical="center" wrapText="1"/>
      <protection hidden="1"/>
    </xf>
    <xf numFmtId="4" fontId="21" fillId="0" borderId="15" xfId="0" applyNumberFormat="1" applyFont="1" applyBorder="1" applyAlignment="1" applyProtection="1">
      <alignment horizontal="center" vertical="center" wrapText="1"/>
      <protection hidden="1"/>
    </xf>
    <xf numFmtId="4" fontId="21" fillId="0" borderId="3" xfId="0" applyNumberFormat="1" applyFont="1" applyBorder="1" applyAlignment="1" applyProtection="1">
      <alignment horizontal="center" vertical="center" wrapText="1"/>
      <protection hidden="1"/>
    </xf>
    <xf numFmtId="14" fontId="15" fillId="2" borderId="10" xfId="0" applyNumberFormat="1" applyFont="1" applyFill="1" applyBorder="1" applyAlignment="1" applyProtection="1">
      <alignment horizontal="left"/>
      <protection locked="0"/>
    </xf>
  </cellXfs>
  <cellStyles count="8">
    <cellStyle name="Comma" xfId="1" builtinId="3"/>
    <cellStyle name="Comma 2" xfId="4" xr:uid="{00000000-0005-0000-0000-000000000000}"/>
    <cellStyle name="Comma 3" xfId="7" xr:uid="{00000000-0005-0000-0000-000001000000}"/>
    <cellStyle name="Normal" xfId="0" builtinId="0"/>
    <cellStyle name="Normal 2" xfId="3" xr:uid="{00000000-0005-0000-0000-000003000000}"/>
    <cellStyle name="Percent" xfId="2" builtinId="5"/>
    <cellStyle name="Percent 2" xfId="5" xr:uid="{00000000-0005-0000-0000-000004000000}"/>
    <cellStyle name="Percent 3" xfId="6" xr:uid="{00000000-0005-0000-0000-000005000000}"/>
  </cellStyles>
  <dxfs count="106">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0"/>
      </font>
    </dxf>
    <dxf>
      <font>
        <condense val="0"/>
        <extend val="0"/>
        <color indexed="12"/>
      </font>
    </dxf>
    <dxf>
      <font>
        <condense val="0"/>
        <extend val="0"/>
        <color indexed="17"/>
      </font>
      <fill>
        <patternFill>
          <bgColor indexed="17"/>
        </patternFill>
      </fill>
    </dxf>
    <dxf>
      <font>
        <condense val="0"/>
        <extend val="0"/>
        <color indexed="43"/>
      </font>
      <fill>
        <patternFill patternType="solid">
          <fgColor indexed="9"/>
          <bgColor indexed="10"/>
        </patternFill>
      </fill>
    </dxf>
    <dxf>
      <font>
        <condense val="0"/>
        <extend val="0"/>
        <color indexed="12"/>
      </font>
      <fill>
        <patternFill>
          <bgColor indexed="12"/>
        </patternFill>
      </fill>
    </dxf>
    <dxf>
      <font>
        <condense val="0"/>
        <extend val="0"/>
        <color indexed="17"/>
      </font>
      <fill>
        <patternFill patternType="none">
          <bgColor indexed="65"/>
        </patternFill>
      </fill>
    </dxf>
    <dxf>
      <font>
        <condense val="0"/>
        <extend val="0"/>
        <color indexed="10"/>
      </font>
    </dxf>
    <dxf>
      <font>
        <condense val="0"/>
        <extend val="0"/>
        <color indexed="12"/>
      </font>
    </dxf>
    <dxf>
      <font>
        <b/>
        <i val="0"/>
        <condense val="0"/>
        <extend val="0"/>
        <color indexed="10"/>
      </font>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strike val="0"/>
        <condense val="0"/>
        <extend val="0"/>
        <color indexed="10"/>
      </font>
    </dxf>
    <dxf>
      <font>
        <strike val="0"/>
        <condense val="0"/>
        <extend val="0"/>
        <color indexed="10"/>
      </font>
    </dxf>
    <dxf>
      <font>
        <b/>
        <i val="0"/>
        <condense val="0"/>
        <extend val="0"/>
        <color indexed="10"/>
      </font>
    </dxf>
    <dxf>
      <font>
        <b/>
        <i val="0"/>
        <condense val="0"/>
        <extend val="0"/>
        <color indexed="10"/>
      </font>
    </dxf>
    <dxf>
      <font>
        <condense val="0"/>
        <extend val="0"/>
        <color indexed="17"/>
      </font>
      <fill>
        <patternFill>
          <bgColor indexed="17"/>
        </patternFill>
      </fill>
    </dxf>
    <dxf>
      <font>
        <condense val="0"/>
        <extend val="0"/>
        <color indexed="43"/>
      </font>
      <fill>
        <patternFill patternType="solid">
          <fgColor indexed="9"/>
          <bgColor indexed="10"/>
        </patternFill>
      </fill>
    </dxf>
    <dxf>
      <font>
        <condense val="0"/>
        <extend val="0"/>
        <color indexed="12"/>
      </font>
      <fill>
        <patternFill>
          <bgColor indexed="12"/>
        </patternFill>
      </fill>
    </dxf>
    <dxf>
      <font>
        <condense val="0"/>
        <extend val="0"/>
        <color indexed="10"/>
      </font>
    </dxf>
    <dxf>
      <font>
        <condense val="0"/>
        <extend val="0"/>
        <color indexed="17"/>
      </font>
      <fill>
        <patternFill patternType="none">
          <bgColor indexed="65"/>
        </patternFill>
      </fill>
    </dxf>
    <dxf>
      <font>
        <condense val="0"/>
        <extend val="0"/>
        <color indexed="10"/>
      </font>
    </dxf>
    <dxf>
      <font>
        <condense val="0"/>
        <extend val="0"/>
        <color indexed="12"/>
      </font>
    </dxf>
    <dxf>
      <font>
        <b/>
        <i val="0"/>
        <condense val="0"/>
        <extend val="0"/>
        <color indexed="10"/>
      </font>
    </dxf>
    <dxf>
      <font>
        <condense val="0"/>
        <extend val="0"/>
        <color indexed="10"/>
      </font>
    </dxf>
    <dxf>
      <font>
        <b val="0"/>
        <i val="0"/>
        <condense val="0"/>
        <extend val="0"/>
        <color indexed="10"/>
      </font>
    </dxf>
    <dxf>
      <font>
        <b val="0"/>
        <i val="0"/>
        <condense val="0"/>
        <extend val="0"/>
        <color indexed="10"/>
      </font>
    </dxf>
    <dxf>
      <font>
        <condense val="0"/>
        <extend val="0"/>
        <color indexed="10"/>
      </font>
    </dxf>
    <dxf>
      <font>
        <condense val="0"/>
        <extend val="0"/>
        <color indexed="10"/>
      </font>
    </dxf>
    <dxf>
      <font>
        <condense val="0"/>
        <extend val="0"/>
        <color indexed="10"/>
      </font>
    </dxf>
    <dxf>
      <font>
        <b val="0"/>
        <i val="0"/>
        <condense val="0"/>
        <extend val="0"/>
        <color indexed="10"/>
      </font>
    </dxf>
    <dxf>
      <font>
        <b val="0"/>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0"/>
      </font>
    </dxf>
    <dxf>
      <font>
        <condense val="0"/>
        <extend val="0"/>
        <color indexed="12"/>
      </font>
    </dxf>
    <dxf>
      <font>
        <condense val="0"/>
        <extend val="0"/>
        <color indexed="17"/>
      </font>
      <fill>
        <patternFill>
          <bgColor indexed="17"/>
        </patternFill>
      </fill>
    </dxf>
    <dxf>
      <font>
        <condense val="0"/>
        <extend val="0"/>
        <color indexed="43"/>
      </font>
      <fill>
        <patternFill patternType="solid">
          <fgColor indexed="9"/>
          <bgColor indexed="10"/>
        </patternFill>
      </fill>
    </dxf>
    <dxf>
      <font>
        <condense val="0"/>
        <extend val="0"/>
        <color indexed="12"/>
      </font>
      <fill>
        <patternFill>
          <bgColor indexed="12"/>
        </patternFill>
      </fill>
    </dxf>
    <dxf>
      <font>
        <condense val="0"/>
        <extend val="0"/>
        <color indexed="17"/>
      </font>
      <fill>
        <patternFill patternType="none">
          <bgColor indexed="65"/>
        </patternFill>
      </fill>
    </dxf>
    <dxf>
      <font>
        <condense val="0"/>
        <extend val="0"/>
        <color indexed="10"/>
      </font>
    </dxf>
    <dxf>
      <font>
        <condense val="0"/>
        <extend val="0"/>
        <color indexed="12"/>
      </font>
    </dxf>
    <dxf>
      <font>
        <b/>
        <i val="0"/>
        <condense val="0"/>
        <extend val="0"/>
        <color indexed="10"/>
      </font>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strike val="0"/>
        <condense val="0"/>
        <extend val="0"/>
        <color indexed="10"/>
      </font>
    </dxf>
    <dxf>
      <font>
        <strike val="0"/>
        <condense val="0"/>
        <extend val="0"/>
        <color indexed="10"/>
      </font>
    </dxf>
    <dxf>
      <font>
        <b/>
        <i val="0"/>
        <condense val="0"/>
        <extend val="0"/>
        <color indexed="10"/>
      </font>
    </dxf>
    <dxf>
      <font>
        <b/>
        <i val="0"/>
        <condense val="0"/>
        <extend val="0"/>
        <color indexed="10"/>
      </font>
    </dxf>
    <dxf>
      <font>
        <condense val="0"/>
        <extend val="0"/>
        <color indexed="17"/>
      </font>
      <fill>
        <patternFill>
          <bgColor indexed="17"/>
        </patternFill>
      </fill>
    </dxf>
    <dxf>
      <font>
        <condense val="0"/>
        <extend val="0"/>
        <color indexed="43"/>
      </font>
      <fill>
        <patternFill patternType="solid">
          <fgColor indexed="9"/>
          <bgColor indexed="10"/>
        </patternFill>
      </fill>
    </dxf>
    <dxf>
      <font>
        <condense val="0"/>
        <extend val="0"/>
        <color indexed="12"/>
      </font>
      <fill>
        <patternFill>
          <bgColor indexed="12"/>
        </patternFill>
      </fill>
    </dxf>
    <dxf>
      <font>
        <condense val="0"/>
        <extend val="0"/>
        <color indexed="10"/>
      </font>
    </dxf>
    <dxf>
      <font>
        <condense val="0"/>
        <extend val="0"/>
        <color indexed="17"/>
      </font>
      <fill>
        <patternFill patternType="none">
          <bgColor indexed="65"/>
        </patternFill>
      </fill>
    </dxf>
    <dxf>
      <font>
        <condense val="0"/>
        <extend val="0"/>
        <color indexed="10"/>
      </font>
    </dxf>
    <dxf>
      <font>
        <condense val="0"/>
        <extend val="0"/>
        <color indexed="12"/>
      </font>
    </dxf>
    <dxf>
      <font>
        <b/>
        <i val="0"/>
        <condense val="0"/>
        <extend val="0"/>
        <color indexed="10"/>
      </font>
    </dxf>
    <dxf>
      <font>
        <condense val="0"/>
        <extend val="0"/>
        <color indexed="10"/>
      </font>
    </dxf>
    <dxf>
      <font>
        <b val="0"/>
        <i val="0"/>
        <condense val="0"/>
        <extend val="0"/>
        <color indexed="10"/>
      </font>
    </dxf>
    <dxf>
      <font>
        <b val="0"/>
        <i val="0"/>
        <condense val="0"/>
        <extend val="0"/>
        <color indexed="10"/>
      </font>
    </dxf>
    <dxf>
      <font>
        <condense val="0"/>
        <extend val="0"/>
        <color indexed="10"/>
      </font>
    </dxf>
    <dxf>
      <font>
        <condense val="0"/>
        <extend val="0"/>
        <color indexed="10"/>
      </font>
    </dxf>
    <dxf>
      <font>
        <condense val="0"/>
        <extend val="0"/>
        <color indexed="10"/>
      </font>
    </dxf>
    <dxf>
      <font>
        <b val="0"/>
        <i val="0"/>
        <condense val="0"/>
        <extend val="0"/>
        <color indexed="10"/>
      </font>
    </dxf>
    <dxf>
      <font>
        <b val="0"/>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1247775</xdr:colOff>
      <xdr:row>0</xdr:row>
      <xdr:rowOff>28575</xdr:rowOff>
    </xdr:from>
    <xdr:to>
      <xdr:col>1</xdr:col>
      <xdr:colOff>1876425</xdr:colOff>
      <xdr:row>1</xdr:row>
      <xdr:rowOff>28575</xdr:rowOff>
    </xdr:to>
    <xdr:sp macro="" textlink="">
      <xdr:nvSpPr>
        <xdr:cNvPr id="2" name="AutoShape 11">
          <a:extLst>
            <a:ext uri="{FF2B5EF4-FFF2-40B4-BE49-F238E27FC236}">
              <a16:creationId xmlns:a16="http://schemas.microsoft.com/office/drawing/2014/main" id="{00000000-0008-0000-0000-000002000000}"/>
            </a:ext>
          </a:extLst>
        </xdr:cNvPr>
        <xdr:cNvSpPr>
          <a:spLocks/>
        </xdr:cNvSpPr>
      </xdr:nvSpPr>
      <xdr:spPr bwMode="auto">
        <a:xfrm>
          <a:off x="1495425" y="28575"/>
          <a:ext cx="628650" cy="161925"/>
        </a:xfrm>
        <a:prstGeom prst="callout2">
          <a:avLst>
            <a:gd name="adj1" fmla="val 53569"/>
            <a:gd name="adj2" fmla="val 111630"/>
            <a:gd name="adj3" fmla="val 53569"/>
            <a:gd name="adj4" fmla="val 116278"/>
            <a:gd name="adj5" fmla="val 14284"/>
            <a:gd name="adj6" fmla="val 119416"/>
          </a:avLst>
        </a:prstGeom>
        <a:noFill/>
        <a:ln w="9525">
          <a:solidFill>
            <a:srgbClr val="00B05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22860" rIns="0" bIns="0" anchor="t" upright="1"/>
        <a:lstStyle/>
        <a:p>
          <a:pPr algn="l" rtl="0">
            <a:defRPr sz="1000"/>
          </a:pPr>
          <a:r>
            <a:rPr lang="fi-FI" sz="800" b="0" i="0" u="none" strike="noStrike" baseline="0">
              <a:solidFill>
                <a:srgbClr val="00B050"/>
              </a:solidFill>
              <a:latin typeface="Helvetica"/>
              <a:cs typeface="Helvetica"/>
            </a:rPr>
            <a:t>Lue ohjeet</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1280160</xdr:colOff>
      <xdr:row>0</xdr:row>
      <xdr:rowOff>53340</xdr:rowOff>
    </xdr:from>
    <xdr:to>
      <xdr:col>1</xdr:col>
      <xdr:colOff>1908810</xdr:colOff>
      <xdr:row>1</xdr:row>
      <xdr:rowOff>53340</xdr:rowOff>
    </xdr:to>
    <xdr:sp macro="" textlink="">
      <xdr:nvSpPr>
        <xdr:cNvPr id="3" name="AutoShape 11">
          <a:extLst>
            <a:ext uri="{FF2B5EF4-FFF2-40B4-BE49-F238E27FC236}">
              <a16:creationId xmlns:a16="http://schemas.microsoft.com/office/drawing/2014/main" id="{00000000-0008-0000-0100-000003000000}"/>
            </a:ext>
          </a:extLst>
        </xdr:cNvPr>
        <xdr:cNvSpPr>
          <a:spLocks/>
        </xdr:cNvSpPr>
      </xdr:nvSpPr>
      <xdr:spPr bwMode="auto">
        <a:xfrm>
          <a:off x="1531620" y="53340"/>
          <a:ext cx="628650" cy="167640"/>
        </a:xfrm>
        <a:prstGeom prst="callout2">
          <a:avLst>
            <a:gd name="adj1" fmla="val 53569"/>
            <a:gd name="adj2" fmla="val 111630"/>
            <a:gd name="adj3" fmla="val 53569"/>
            <a:gd name="adj4" fmla="val 116278"/>
            <a:gd name="adj5" fmla="val 14284"/>
            <a:gd name="adj6" fmla="val 119416"/>
          </a:avLst>
        </a:prstGeom>
        <a:noFill/>
        <a:ln w="9525">
          <a:solidFill>
            <a:srgbClr val="00B05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22860" rIns="0" bIns="0" anchor="t" upright="1"/>
        <a:lstStyle/>
        <a:p>
          <a:pPr algn="l" rtl="0">
            <a:defRPr sz="1000"/>
          </a:pPr>
          <a:r>
            <a:rPr lang="fi-FI" sz="800" b="0" i="0" u="none" strike="noStrike" baseline="0">
              <a:solidFill>
                <a:srgbClr val="00B050"/>
              </a:solidFill>
              <a:latin typeface="Helvetica"/>
              <a:cs typeface="Helvetica"/>
            </a:rPr>
            <a:t>Lue ohjeet</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1247775</xdr:colOff>
      <xdr:row>0</xdr:row>
      <xdr:rowOff>28575</xdr:rowOff>
    </xdr:from>
    <xdr:to>
      <xdr:col>1</xdr:col>
      <xdr:colOff>1876425</xdr:colOff>
      <xdr:row>1</xdr:row>
      <xdr:rowOff>28575</xdr:rowOff>
    </xdr:to>
    <xdr:sp macro="" textlink="">
      <xdr:nvSpPr>
        <xdr:cNvPr id="2" name="AutoShape 11">
          <a:extLst>
            <a:ext uri="{FF2B5EF4-FFF2-40B4-BE49-F238E27FC236}">
              <a16:creationId xmlns:a16="http://schemas.microsoft.com/office/drawing/2014/main" id="{00000000-0008-0000-0200-000002000000}"/>
            </a:ext>
          </a:extLst>
        </xdr:cNvPr>
        <xdr:cNvSpPr>
          <a:spLocks/>
        </xdr:cNvSpPr>
      </xdr:nvSpPr>
      <xdr:spPr bwMode="auto">
        <a:xfrm>
          <a:off x="1499235" y="28575"/>
          <a:ext cx="628650" cy="167640"/>
        </a:xfrm>
        <a:prstGeom prst="callout2">
          <a:avLst>
            <a:gd name="adj1" fmla="val 53569"/>
            <a:gd name="adj2" fmla="val 111630"/>
            <a:gd name="adj3" fmla="val 53569"/>
            <a:gd name="adj4" fmla="val 116278"/>
            <a:gd name="adj5" fmla="val 14284"/>
            <a:gd name="adj6" fmla="val 119416"/>
          </a:avLst>
        </a:prstGeom>
        <a:noFill/>
        <a:ln w="9525">
          <a:solidFill>
            <a:srgbClr val="00B05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22860" rIns="0" bIns="0" anchor="t" upright="1"/>
        <a:lstStyle/>
        <a:p>
          <a:pPr algn="l" rtl="0">
            <a:defRPr sz="1000"/>
          </a:pPr>
          <a:r>
            <a:rPr lang="fi-FI" sz="800" b="0" i="0" u="none" strike="noStrike" baseline="0">
              <a:solidFill>
                <a:srgbClr val="00B050"/>
              </a:solidFill>
              <a:latin typeface="Helvetica"/>
              <a:cs typeface="Helvetica"/>
            </a:rPr>
            <a:t>Lue ohjeet</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1280160</xdr:colOff>
      <xdr:row>0</xdr:row>
      <xdr:rowOff>53340</xdr:rowOff>
    </xdr:from>
    <xdr:to>
      <xdr:col>1</xdr:col>
      <xdr:colOff>1908810</xdr:colOff>
      <xdr:row>1</xdr:row>
      <xdr:rowOff>53340</xdr:rowOff>
    </xdr:to>
    <xdr:sp macro="" textlink="">
      <xdr:nvSpPr>
        <xdr:cNvPr id="2" name="AutoShape 11">
          <a:extLst>
            <a:ext uri="{FF2B5EF4-FFF2-40B4-BE49-F238E27FC236}">
              <a16:creationId xmlns:a16="http://schemas.microsoft.com/office/drawing/2014/main" id="{00000000-0008-0000-0300-000002000000}"/>
            </a:ext>
          </a:extLst>
        </xdr:cNvPr>
        <xdr:cNvSpPr>
          <a:spLocks/>
        </xdr:cNvSpPr>
      </xdr:nvSpPr>
      <xdr:spPr bwMode="auto">
        <a:xfrm>
          <a:off x="1531620" y="53340"/>
          <a:ext cx="628650" cy="167640"/>
        </a:xfrm>
        <a:prstGeom prst="callout2">
          <a:avLst>
            <a:gd name="adj1" fmla="val 53569"/>
            <a:gd name="adj2" fmla="val 111630"/>
            <a:gd name="adj3" fmla="val 53569"/>
            <a:gd name="adj4" fmla="val 116278"/>
            <a:gd name="adj5" fmla="val 14284"/>
            <a:gd name="adj6" fmla="val 119416"/>
          </a:avLst>
        </a:prstGeom>
        <a:noFill/>
        <a:ln w="9525">
          <a:solidFill>
            <a:srgbClr val="00B05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22860" rIns="0" bIns="0" anchor="t" upright="1"/>
        <a:lstStyle/>
        <a:p>
          <a:pPr algn="l" rtl="0">
            <a:defRPr sz="1000"/>
          </a:pPr>
          <a:r>
            <a:rPr lang="fi-FI" sz="800" b="0" i="0" u="none" strike="noStrike" baseline="0">
              <a:solidFill>
                <a:srgbClr val="00B050"/>
              </a:solidFill>
              <a:latin typeface="Helvetica"/>
              <a:cs typeface="Helvetica"/>
            </a:rPr>
            <a:t>Lue ohjeet</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10</xdr:col>
      <xdr:colOff>9525</xdr:colOff>
      <xdr:row>33</xdr:row>
      <xdr:rowOff>190500</xdr:rowOff>
    </xdr:to>
    <xdr:sp macro="" textlink="">
      <xdr:nvSpPr>
        <xdr:cNvPr id="3073" name="Text Box 1">
          <a:extLst>
            <a:ext uri="{FF2B5EF4-FFF2-40B4-BE49-F238E27FC236}">
              <a16:creationId xmlns:a16="http://schemas.microsoft.com/office/drawing/2014/main" id="{00000000-0008-0000-0400-0000010C0000}"/>
            </a:ext>
          </a:extLst>
        </xdr:cNvPr>
        <xdr:cNvSpPr txBox="1">
          <a:spLocks noChangeArrowheads="1"/>
        </xdr:cNvSpPr>
      </xdr:nvSpPr>
      <xdr:spPr bwMode="auto">
        <a:xfrm>
          <a:off x="38100" y="38100"/>
          <a:ext cx="8572500" cy="6753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r>
            <a:rPr lang="fi-FI" sz="1400" b="1">
              <a:effectLst/>
              <a:latin typeface="Arial" pitchFamily="34" charset="0"/>
              <a:ea typeface="+mn-ea"/>
              <a:cs typeface="Arial" pitchFamily="34" charset="0"/>
            </a:rPr>
            <a:t>LÄMPÖHÄVIÖN TASAUSLASKENTALOMAKKEIDEN 2018 TÄYTTÖOHJEET</a:t>
          </a:r>
          <a:endParaRPr lang="fi-FI" sz="1400">
            <a:effectLst/>
            <a:latin typeface="Arial" pitchFamily="34" charset="0"/>
            <a:ea typeface="+mn-ea"/>
            <a:cs typeface="Arial" pitchFamily="34" charset="0"/>
          </a:endParaRPr>
        </a:p>
        <a:p>
          <a:endParaRPr lang="fi-FI" sz="1200">
            <a:effectLst/>
            <a:latin typeface="Arial" pitchFamily="34" charset="0"/>
            <a:ea typeface="+mn-ea"/>
            <a:cs typeface="Arial" pitchFamily="34" charset="0"/>
          </a:endParaRPr>
        </a:p>
        <a:p>
          <a:r>
            <a:rPr lang="fi-FI" sz="1200">
              <a:effectLst/>
              <a:latin typeface="Arial" pitchFamily="34" charset="0"/>
              <a:ea typeface="+mn-ea"/>
              <a:cs typeface="Arial" pitchFamily="34" charset="0"/>
            </a:rPr>
            <a:t>YLEISOHJEITA</a:t>
          </a:r>
        </a:p>
        <a:p>
          <a:r>
            <a:rPr lang="fi-FI" sz="1200">
              <a:effectLst/>
              <a:latin typeface="Arial" pitchFamily="34" charset="0"/>
              <a:ea typeface="+mn-ea"/>
              <a:cs typeface="Arial" pitchFamily="34" charset="0"/>
            </a:rPr>
            <a:t>Kaksisivuisella tasauslaskentalomakkeella voidaan osoittaa rakennuksen lämpöhäviön määräystenmukaisuus. Yksisivuisella tasauslaskentalomakkeella voidaan osoittaa loma-asunnon rakennusvaipan lämpöhäviön määräystenmukaisuus. Määräystenmukaisuuden osoittaminen tehdään määräysten soveltamisoppaan Tasauslaskentaopas 2018 mukaisesti.</a:t>
          </a:r>
        </a:p>
        <a:p>
          <a:r>
            <a:rPr lang="fi-FI" sz="1200">
              <a:effectLst/>
              <a:latin typeface="Arial" pitchFamily="34" charset="0"/>
              <a:ea typeface="+mn-ea"/>
              <a:cs typeface="Arial" pitchFamily="34" charset="0"/>
            </a:rPr>
            <a:t>Värillisiin ruutuihin voidaan antaa tietoja. Muihin ruutuihin tietoja ei voi syöttää eikä niiden tietoja voi muuttaa. Osoittamalla ruutua, jossa on punainen kolmio oikeassa yläkulmassa, saadaan ohjeita ja lisätietoja.</a:t>
          </a:r>
        </a:p>
        <a:p>
          <a:endParaRPr lang="fi-FI" sz="1200">
            <a:effectLst/>
            <a:latin typeface="Arial" pitchFamily="34" charset="0"/>
            <a:ea typeface="+mn-ea"/>
            <a:cs typeface="Arial" pitchFamily="34" charset="0"/>
          </a:endParaRPr>
        </a:p>
        <a:p>
          <a:r>
            <a:rPr lang="fi-FI" sz="1200">
              <a:effectLst/>
              <a:latin typeface="Arial" pitchFamily="34" charset="0"/>
              <a:ea typeface="+mn-ea"/>
              <a:cs typeface="Arial" pitchFamily="34" charset="0"/>
            </a:rPr>
            <a:t>TÄYTTÖOHJEITA</a:t>
          </a:r>
        </a:p>
        <a:p>
          <a:r>
            <a:rPr lang="fi-FI" sz="1200">
              <a:effectLst/>
              <a:latin typeface="Arial" pitchFamily="34" charset="0"/>
              <a:ea typeface="+mn-ea"/>
              <a:cs typeface="Arial" pitchFamily="34" charset="0"/>
            </a:rPr>
            <a:t>Aluksi annetaan rakennuksen laajuustiedot. Sitten annetaan rakennusosien pinta-alat ja U-arvot, vaipan ilmavuotojen sekä ilmanvaihdon tiedot kohtaan Perustiedot. Vasta sen jälkeen, kun kaikki tiedot on annettu, voidaan määräystenmukaisuus todeta. Yksisivuiselle loma-asuntojen tasauslaskentalomakkeelle annetaan laajuustietojen lisäksi ainoastaan rakennusosien pinta-alat ja U-arvot. </a:t>
          </a:r>
        </a:p>
        <a:p>
          <a:r>
            <a:rPr lang="fi-FI" sz="1200">
              <a:effectLst/>
              <a:latin typeface="Arial" pitchFamily="34" charset="0"/>
              <a:ea typeface="+mn-ea"/>
              <a:cs typeface="Arial" pitchFamily="34" charset="0"/>
            </a:rPr>
            <a:t>Jos ruutu on tyhjä, ruudun numeroarvo on laskennassa 0.</a:t>
          </a:r>
        </a:p>
        <a:p>
          <a:endParaRPr lang="fi-FI" sz="1200">
            <a:effectLst/>
            <a:latin typeface="Arial" pitchFamily="34" charset="0"/>
            <a:ea typeface="+mn-ea"/>
            <a:cs typeface="Arial" pitchFamily="34" charset="0"/>
          </a:endParaRPr>
        </a:p>
        <a:p>
          <a:r>
            <a:rPr lang="fi-FI" sz="1200">
              <a:effectLst/>
              <a:latin typeface="Arial" pitchFamily="34" charset="0"/>
              <a:ea typeface="+mn-ea"/>
              <a:cs typeface="Arial" pitchFamily="34" charset="0"/>
            </a:rPr>
            <a:t>MÄÄRÄYSTENMUKAISUUDEN SEURAAMINEN</a:t>
          </a:r>
        </a:p>
        <a:p>
          <a:r>
            <a:rPr lang="fi-FI" sz="1200">
              <a:effectLst/>
              <a:latin typeface="Arial" pitchFamily="34" charset="0"/>
              <a:ea typeface="+mn-ea"/>
              <a:cs typeface="Arial" pitchFamily="34" charset="0"/>
            </a:rPr>
            <a:t>Lämpöhäviömääräysten täyttymistä voidaan seurata jokaisen muutoksen jälkeen vaatimuksittain lomakkeen lopusta tai pystypalkin avulla: </a:t>
          </a:r>
        </a:p>
        <a:p>
          <a:r>
            <a:rPr lang="fi-FI" sz="1200">
              <a:effectLst/>
              <a:latin typeface="Arial" pitchFamily="34" charset="0"/>
              <a:ea typeface="+mn-ea"/>
              <a:cs typeface="Arial" pitchFamily="34" charset="0"/>
            </a:rPr>
            <a:t>- kun palkki on punainen, suunnitteluratkaisu ei täytä määräyksiä</a:t>
          </a:r>
        </a:p>
        <a:p>
          <a:r>
            <a:rPr lang="fi-FI" sz="1200">
              <a:effectLst/>
              <a:latin typeface="Arial" pitchFamily="34" charset="0"/>
              <a:ea typeface="+mn-ea"/>
              <a:cs typeface="Arial" pitchFamily="34" charset="0"/>
            </a:rPr>
            <a:t>- kun palkki on sininen, suunnitteluratkaisu täyttää määräykset.</a:t>
          </a:r>
        </a:p>
        <a:p>
          <a:r>
            <a:rPr lang="fi-FI" sz="1200">
              <a:effectLst/>
              <a:latin typeface="Arial" pitchFamily="34" charset="0"/>
              <a:ea typeface="+mn-ea"/>
              <a:cs typeface="Arial" pitchFamily="34" charset="0"/>
            </a:rPr>
            <a:t>Lisäksi eräissä ruuduissa numeroarvo voi muuttua punaiseksi, jos arvo ylittää vertailutason.</a:t>
          </a:r>
        </a:p>
        <a:p>
          <a:endParaRPr lang="fi-FI" sz="1200">
            <a:effectLst/>
            <a:latin typeface="Arial" pitchFamily="34" charset="0"/>
            <a:ea typeface="+mn-ea"/>
            <a:cs typeface="Arial" pitchFamily="34" charset="0"/>
          </a:endParaRPr>
        </a:p>
        <a:p>
          <a:r>
            <a:rPr lang="fi-FI" sz="1200">
              <a:effectLst/>
              <a:latin typeface="Arial" pitchFamily="34" charset="0"/>
              <a:ea typeface="+mn-ea"/>
              <a:cs typeface="Arial" pitchFamily="34" charset="0"/>
            </a:rPr>
            <a:t>VASTUU LOMAKKEEN KÄYTÖSTÄ</a:t>
          </a:r>
        </a:p>
        <a:p>
          <a:r>
            <a:rPr lang="fi-FI" sz="1200">
              <a:effectLst/>
              <a:latin typeface="Arial" pitchFamily="34" charset="0"/>
              <a:ea typeface="+mn-ea"/>
              <a:cs typeface="Arial" pitchFamily="34" charset="0"/>
            </a:rPr>
            <a:t>Käyttäjä vastaa annettujen tietojen oikeellisuudesta.</a:t>
          </a:r>
        </a:p>
        <a:p>
          <a:r>
            <a:rPr lang="fi-FI" sz="1200">
              <a:effectLst/>
              <a:latin typeface="Arial" pitchFamily="34" charset="0"/>
              <a:ea typeface="+mn-ea"/>
              <a:cs typeface="Arial" pitchFamily="34" charset="0"/>
            </a:rPr>
            <a:t>Määräystenmukaisuus todetaan annettujen tietojen perusteella.</a:t>
          </a:r>
        </a:p>
        <a:p>
          <a:r>
            <a:rPr lang="fi-FI" sz="1200">
              <a:effectLst/>
              <a:latin typeface="Arial" pitchFamily="34" charset="0"/>
              <a:ea typeface="+mn-ea"/>
              <a:cs typeface="Arial" pitchFamily="34" charset="0"/>
            </a:rPr>
            <a:t>Lomakkeen tekijät ja julkaisijat eivät vastaa lomakkeen virheistä tai niistä aiheutuneista välittömistä tai välillisistä vahingoista.</a:t>
          </a:r>
        </a:p>
        <a:p>
          <a:endParaRPr lang="fi-FI" sz="1200">
            <a:effectLst/>
            <a:latin typeface="Arial" pitchFamily="34" charset="0"/>
            <a:ea typeface="+mn-ea"/>
            <a:cs typeface="Arial" pitchFamily="34" charset="0"/>
          </a:endParaRPr>
        </a:p>
        <a:p>
          <a:r>
            <a:rPr lang="fi-FI" sz="1200">
              <a:effectLst/>
              <a:latin typeface="Arial" pitchFamily="34" charset="0"/>
              <a:ea typeface="+mn-ea"/>
              <a:cs typeface="Arial" pitchFamily="34" charset="0"/>
            </a:rPr>
            <a:t>HUOM. Yksisivuisella lomakkeella voidaan osoittaa sellaisen loma-asunnon lämpöhäviön määräystenmukaisuus, joka on tarkoitettu käytettäväksi vuodessa neljä kuukautta tai enemmän.</a:t>
          </a:r>
          <a:endParaRPr lang="fi-FI" sz="1200" b="0" i="0" u="none" strike="noStrike" baseline="0">
            <a:solidFill>
              <a:srgbClr val="0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BO246"/>
  <sheetViews>
    <sheetView showGridLines="0" tabSelected="1" zoomScaleNormal="100" workbookViewId="0">
      <selection activeCell="C3" sqref="C3:K3"/>
    </sheetView>
  </sheetViews>
  <sheetFormatPr defaultColWidth="8.85546875" defaultRowHeight="12.75" x14ac:dyDescent="0.2"/>
  <cols>
    <col min="1" max="1" width="3.7109375" style="51" customWidth="1"/>
    <col min="2" max="2" width="31.42578125" style="51" customWidth="1"/>
    <col min="3" max="3" width="11.7109375" style="51" customWidth="1"/>
    <col min="4" max="4" width="11" style="51" customWidth="1"/>
    <col min="5" max="5" width="8.5703125" style="51" customWidth="1"/>
    <col min="6" max="6" width="1" style="51" customWidth="1"/>
    <col min="7" max="7" width="2.7109375" style="51" customWidth="1"/>
    <col min="8" max="8" width="10.5703125" style="51" customWidth="1"/>
    <col min="9" max="9" width="0.7109375" style="51" customWidth="1"/>
    <col min="10" max="11" width="11.28515625" style="51" customWidth="1"/>
    <col min="12" max="12" width="1.42578125" style="51" customWidth="1"/>
    <col min="13" max="13" width="2.140625" style="51" customWidth="1"/>
    <col min="14" max="14" width="3.7109375" style="51" customWidth="1"/>
    <col min="15" max="15" width="75" style="51" customWidth="1"/>
    <col min="16" max="16" width="4.5703125" style="51" customWidth="1"/>
    <col min="17" max="17" width="4.42578125" style="51" customWidth="1"/>
    <col min="18" max="18" width="12.7109375" style="51" customWidth="1"/>
    <col min="19" max="19" width="13.42578125" style="51" customWidth="1"/>
    <col min="20" max="20" width="12.140625" style="73" customWidth="1"/>
    <col min="21" max="34" width="11" style="73" customWidth="1"/>
    <col min="35" max="48" width="8.85546875" style="73" customWidth="1"/>
    <col min="49" max="51" width="8.85546875" style="51" customWidth="1"/>
    <col min="52" max="16384" width="8.85546875" style="23"/>
  </cols>
  <sheetData>
    <row r="1" spans="1:67" ht="13.15" customHeight="1" x14ac:dyDescent="0.2">
      <c r="A1" s="20"/>
      <c r="B1" s="246" t="s">
        <v>0</v>
      </c>
      <c r="C1" s="454"/>
      <c r="D1" s="454"/>
      <c r="E1" s="454"/>
      <c r="F1" s="454"/>
      <c r="G1" s="454"/>
      <c r="H1" s="454"/>
      <c r="I1" s="454"/>
      <c r="J1" s="454"/>
      <c r="K1" s="455"/>
      <c r="L1" s="21"/>
      <c r="M1" s="22">
        <f t="shared" ref="M1:M64" si="0">$U$56</f>
        <v>-1</v>
      </c>
      <c r="N1" s="23"/>
      <c r="O1" s="466" t="str">
        <f>B1&amp;"                      "&amp;C1</f>
        <v xml:space="preserve">Rakennuskohde                      </v>
      </c>
      <c r="P1" s="467"/>
      <c r="Q1" s="467"/>
      <c r="R1" s="467"/>
      <c r="S1" s="468"/>
      <c r="T1" s="24"/>
      <c r="U1" s="23"/>
      <c r="V1" s="24"/>
      <c r="W1" s="24"/>
      <c r="X1" s="24"/>
      <c r="Y1" s="24"/>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row>
    <row r="2" spans="1:67" ht="13.15" customHeight="1" x14ac:dyDescent="0.2">
      <c r="A2" s="23"/>
      <c r="B2" s="236" t="s">
        <v>1</v>
      </c>
      <c r="C2" s="469"/>
      <c r="D2" s="469"/>
      <c r="E2" s="469"/>
      <c r="F2" s="469"/>
      <c r="G2" s="469"/>
      <c r="H2" s="469"/>
      <c r="I2" s="469"/>
      <c r="J2" s="469"/>
      <c r="K2" s="470"/>
      <c r="L2" s="21"/>
      <c r="M2" s="22">
        <f t="shared" si="0"/>
        <v>-1</v>
      </c>
      <c r="N2" s="23"/>
      <c r="O2" s="471" t="str">
        <f>B2&amp;"              "&amp;C2</f>
        <v xml:space="preserve">Rakennuslupatunnus              </v>
      </c>
      <c r="P2" s="472"/>
      <c r="Q2" s="472"/>
      <c r="R2" s="472"/>
      <c r="S2" s="473"/>
      <c r="T2" s="235"/>
      <c r="U2" s="310"/>
      <c r="V2" s="235"/>
      <c r="W2" s="235"/>
      <c r="X2" s="235"/>
      <c r="Y2" s="235"/>
      <c r="Z2" s="310"/>
      <c r="AA2" s="310"/>
      <c r="AB2" s="310"/>
      <c r="AC2" s="310"/>
      <c r="AD2" s="310"/>
      <c r="AE2" s="310"/>
      <c r="AF2" s="310"/>
      <c r="AG2" s="310"/>
      <c r="AH2" s="310"/>
      <c r="AI2" s="310"/>
      <c r="AJ2" s="310"/>
      <c r="AK2" s="310"/>
      <c r="AL2" s="310"/>
      <c r="AM2" s="310"/>
      <c r="AN2" s="310"/>
      <c r="AO2" s="310"/>
      <c r="AP2" s="310"/>
      <c r="AQ2" s="310"/>
      <c r="AR2" s="310"/>
      <c r="AS2" s="310"/>
      <c r="AT2" s="310"/>
      <c r="AU2" s="310"/>
      <c r="AV2" s="310"/>
      <c r="AW2" s="310"/>
      <c r="AX2" s="310"/>
      <c r="AY2" s="310"/>
      <c r="AZ2" s="310"/>
      <c r="BA2" s="310"/>
      <c r="BB2" s="310"/>
      <c r="BC2" s="310"/>
      <c r="BD2" s="310"/>
      <c r="BE2" s="310"/>
      <c r="BF2" s="310"/>
      <c r="BG2" s="310"/>
      <c r="BH2" s="310"/>
      <c r="BI2" s="310"/>
      <c r="BJ2" s="310"/>
      <c r="BK2" s="310"/>
      <c r="BL2" s="310"/>
      <c r="BM2" s="310"/>
      <c r="BN2" s="310"/>
      <c r="BO2" s="310"/>
    </row>
    <row r="3" spans="1:67" ht="13.15" customHeight="1" x14ac:dyDescent="0.2">
      <c r="A3" s="23"/>
      <c r="B3" s="19" t="s">
        <v>2</v>
      </c>
      <c r="C3" s="474"/>
      <c r="D3" s="474"/>
      <c r="E3" s="474"/>
      <c r="F3" s="474"/>
      <c r="G3" s="474"/>
      <c r="H3" s="474"/>
      <c r="I3" s="474"/>
      <c r="J3" s="474"/>
      <c r="K3" s="474"/>
      <c r="L3" s="21"/>
      <c r="M3" s="22">
        <f t="shared" si="0"/>
        <v>-1</v>
      </c>
      <c r="N3" s="23"/>
      <c r="O3" s="25"/>
      <c r="P3" s="23"/>
      <c r="Q3" s="23"/>
      <c r="R3" s="23"/>
      <c r="S3" s="23"/>
      <c r="T3" s="310"/>
      <c r="U3" s="310"/>
      <c r="V3" s="235"/>
      <c r="W3" s="235"/>
      <c r="X3" s="235"/>
      <c r="Y3" s="235"/>
      <c r="Z3" s="310"/>
      <c r="AA3" s="310"/>
      <c r="AB3" s="310"/>
      <c r="AC3" s="310"/>
      <c r="AD3" s="310"/>
      <c r="AE3" s="310"/>
      <c r="AF3" s="310"/>
      <c r="AG3" s="310"/>
      <c r="AH3" s="310"/>
      <c r="AI3" s="310"/>
      <c r="AJ3" s="310"/>
      <c r="AK3" s="310"/>
      <c r="AL3" s="310"/>
      <c r="AM3" s="310"/>
      <c r="AN3" s="310"/>
      <c r="AO3" s="310"/>
      <c r="AP3" s="310"/>
      <c r="AQ3" s="310"/>
      <c r="AR3" s="310"/>
      <c r="AS3" s="310"/>
      <c r="AT3" s="310"/>
      <c r="AU3" s="310"/>
      <c r="AV3" s="310"/>
      <c r="AW3" s="310"/>
      <c r="AX3" s="310"/>
      <c r="AY3" s="310"/>
      <c r="AZ3" s="310"/>
      <c r="BA3" s="310"/>
      <c r="BB3" s="310"/>
      <c r="BC3" s="310"/>
      <c r="BD3" s="310"/>
      <c r="BE3" s="310"/>
      <c r="BF3" s="310"/>
      <c r="BG3" s="310"/>
      <c r="BH3" s="310"/>
      <c r="BI3" s="310"/>
      <c r="BJ3" s="310"/>
      <c r="BK3" s="310"/>
      <c r="BL3" s="310"/>
      <c r="BM3" s="310"/>
      <c r="BN3" s="310"/>
      <c r="BO3" s="310"/>
    </row>
    <row r="4" spans="1:67" ht="13.15" customHeight="1" thickBot="1" x14ac:dyDescent="0.25">
      <c r="A4" s="23"/>
      <c r="B4" s="19" t="s">
        <v>3</v>
      </c>
      <c r="C4" s="453"/>
      <c r="D4" s="453"/>
      <c r="E4" s="453"/>
      <c r="F4" s="453"/>
      <c r="G4" s="453"/>
      <c r="H4" s="453"/>
      <c r="I4" s="453"/>
      <c r="J4" s="453"/>
      <c r="K4" s="453"/>
      <c r="L4" s="21"/>
      <c r="M4" s="22">
        <f t="shared" si="0"/>
        <v>-1</v>
      </c>
      <c r="N4" s="23"/>
      <c r="O4" s="23"/>
      <c r="P4" s="23"/>
      <c r="Q4" s="23"/>
      <c r="R4" s="23"/>
      <c r="S4" s="23"/>
      <c r="T4" s="310"/>
      <c r="U4" s="310"/>
      <c r="V4" s="235"/>
      <c r="W4" s="235"/>
      <c r="X4" s="235"/>
      <c r="Y4" s="235"/>
      <c r="Z4" s="310"/>
      <c r="AA4" s="310"/>
      <c r="AB4" s="310"/>
      <c r="AC4" s="310"/>
      <c r="AD4" s="310"/>
      <c r="AE4" s="310"/>
      <c r="AF4" s="310"/>
      <c r="AG4" s="310"/>
      <c r="AH4" s="310"/>
      <c r="AI4" s="310"/>
      <c r="AJ4" s="310"/>
      <c r="AK4" s="310"/>
      <c r="AL4" s="310"/>
      <c r="AM4" s="310"/>
      <c r="AN4" s="310"/>
      <c r="AO4" s="310"/>
      <c r="AP4" s="310"/>
      <c r="AQ4" s="310"/>
      <c r="AR4" s="310"/>
      <c r="AS4" s="310"/>
      <c r="AT4" s="310"/>
      <c r="AU4" s="310"/>
      <c r="AV4" s="310"/>
      <c r="AW4" s="310"/>
      <c r="AX4" s="310"/>
      <c r="AY4" s="310"/>
      <c r="AZ4" s="310"/>
      <c r="BA4" s="310"/>
      <c r="BB4" s="310"/>
      <c r="BC4" s="310"/>
      <c r="BD4" s="310"/>
      <c r="BE4" s="310"/>
      <c r="BF4" s="310"/>
      <c r="BG4" s="310"/>
      <c r="BH4" s="310"/>
      <c r="BI4" s="310"/>
      <c r="BJ4" s="310"/>
      <c r="BK4" s="310"/>
      <c r="BL4" s="310"/>
      <c r="BM4" s="310"/>
      <c r="BN4" s="310"/>
      <c r="BO4" s="310"/>
    </row>
    <row r="5" spans="1:67" ht="13.15" customHeight="1" x14ac:dyDescent="0.2">
      <c r="A5" s="23"/>
      <c r="B5" s="19" t="s">
        <v>4</v>
      </c>
      <c r="C5" s="453"/>
      <c r="D5" s="453"/>
      <c r="E5" s="453"/>
      <c r="F5" s="453"/>
      <c r="G5" s="453"/>
      <c r="H5" s="453"/>
      <c r="I5" s="453"/>
      <c r="J5" s="453"/>
      <c r="K5" s="453"/>
      <c r="L5" s="21"/>
      <c r="M5" s="22">
        <f t="shared" si="0"/>
        <v>-1</v>
      </c>
      <c r="N5" s="26"/>
      <c r="O5" s="248" t="s">
        <v>160</v>
      </c>
      <c r="P5" s="27"/>
      <c r="Q5" s="27"/>
      <c r="R5" s="27"/>
      <c r="S5" s="28"/>
      <c r="T5" s="235"/>
      <c r="U5" s="235"/>
      <c r="V5" s="235"/>
      <c r="W5" s="235"/>
      <c r="X5" s="235"/>
      <c r="Y5" s="235"/>
      <c r="Z5" s="310"/>
      <c r="AA5" s="310"/>
      <c r="AB5" s="310"/>
      <c r="AC5" s="310"/>
      <c r="AD5" s="310"/>
      <c r="AE5" s="310"/>
      <c r="AF5" s="310"/>
      <c r="AG5" s="310"/>
      <c r="AH5" s="310"/>
      <c r="AI5" s="310"/>
      <c r="AJ5" s="310"/>
      <c r="AK5" s="310"/>
      <c r="AL5" s="310"/>
      <c r="AM5" s="310"/>
      <c r="AN5" s="310"/>
      <c r="AO5" s="310"/>
      <c r="AP5" s="310"/>
      <c r="AQ5" s="310"/>
      <c r="AR5" s="310"/>
      <c r="AS5" s="310"/>
      <c r="AT5" s="310"/>
      <c r="AU5" s="310"/>
      <c r="AV5" s="310"/>
      <c r="AW5" s="310"/>
      <c r="AX5" s="310"/>
      <c r="AY5" s="310"/>
      <c r="AZ5" s="310"/>
      <c r="BA5" s="310"/>
      <c r="BB5" s="310"/>
      <c r="BC5" s="310"/>
      <c r="BD5" s="310"/>
      <c r="BE5" s="310"/>
      <c r="BF5" s="310"/>
      <c r="BG5" s="310"/>
      <c r="BH5" s="310"/>
      <c r="BI5" s="310"/>
      <c r="BJ5" s="310"/>
      <c r="BK5" s="310"/>
      <c r="BL5" s="310"/>
      <c r="BM5" s="310"/>
      <c r="BN5" s="310"/>
      <c r="BO5" s="310"/>
    </row>
    <row r="6" spans="1:67" ht="13.15" customHeight="1" x14ac:dyDescent="0.2">
      <c r="A6" s="23"/>
      <c r="B6" s="19" t="s">
        <v>5</v>
      </c>
      <c r="C6" s="456"/>
      <c r="D6" s="457"/>
      <c r="E6" s="457"/>
      <c r="F6" s="457"/>
      <c r="G6" s="457"/>
      <c r="H6" s="457"/>
      <c r="I6" s="457"/>
      <c r="J6" s="457"/>
      <c r="K6" s="457"/>
      <c r="L6" s="21"/>
      <c r="M6" s="22">
        <f t="shared" si="0"/>
        <v>-1</v>
      </c>
      <c r="N6" s="29"/>
      <c r="O6" s="30"/>
      <c r="P6" s="242"/>
      <c r="Q6" s="31"/>
      <c r="R6" s="32"/>
      <c r="S6" s="33"/>
      <c r="T6" s="235"/>
      <c r="U6" s="235"/>
      <c r="V6" s="235"/>
      <c r="W6" s="235"/>
      <c r="X6" s="235"/>
      <c r="Y6" s="235"/>
      <c r="Z6" s="310"/>
      <c r="AA6" s="310"/>
      <c r="AB6" s="310"/>
      <c r="AC6" s="310"/>
      <c r="AD6" s="310"/>
      <c r="AE6" s="310"/>
      <c r="AF6" s="310"/>
      <c r="AG6" s="310"/>
      <c r="AH6" s="310"/>
      <c r="AI6" s="310"/>
      <c r="AJ6" s="310"/>
      <c r="AK6" s="310"/>
      <c r="AL6" s="310"/>
      <c r="AM6" s="310"/>
      <c r="AN6" s="310"/>
      <c r="AO6" s="310"/>
      <c r="AP6" s="310"/>
      <c r="AQ6" s="310"/>
      <c r="AR6" s="310"/>
      <c r="AS6" s="310"/>
      <c r="AT6" s="310"/>
      <c r="AU6" s="310"/>
      <c r="AV6" s="310"/>
      <c r="AW6" s="310"/>
      <c r="AX6" s="310"/>
      <c r="AY6" s="310"/>
      <c r="AZ6" s="310"/>
      <c r="BA6" s="310"/>
      <c r="BB6" s="310"/>
      <c r="BC6" s="310"/>
      <c r="BD6" s="310"/>
      <c r="BE6" s="310"/>
      <c r="BF6" s="310"/>
      <c r="BG6" s="310"/>
      <c r="BH6" s="310"/>
      <c r="BI6" s="310"/>
      <c r="BJ6" s="310"/>
      <c r="BK6" s="310"/>
      <c r="BL6" s="310"/>
      <c r="BM6" s="310"/>
      <c r="BN6" s="310"/>
      <c r="BO6" s="310"/>
    </row>
    <row r="7" spans="1:67" ht="13.15" customHeight="1" x14ac:dyDescent="0.2">
      <c r="A7" s="23"/>
      <c r="B7" s="34" t="s">
        <v>6</v>
      </c>
      <c r="C7" s="35" t="str">
        <f>IF($U$56=1,"TÄYTTÄÄ VAATIMUKSET","EI TÄYTÄ VAATIMUKSIA")</f>
        <v>EI TÄYTÄ VAATIMUKSIA</v>
      </c>
      <c r="D7" s="36"/>
      <c r="E7" s="37"/>
      <c r="F7" s="37"/>
      <c r="G7" s="37"/>
      <c r="H7" s="37"/>
      <c r="I7" s="37"/>
      <c r="J7" s="37"/>
      <c r="K7" s="38"/>
      <c r="L7" s="21"/>
      <c r="M7" s="22">
        <f t="shared" si="0"/>
        <v>-1</v>
      </c>
      <c r="N7" s="23"/>
      <c r="O7" s="39" t="s">
        <v>100</v>
      </c>
      <c r="P7" s="40"/>
      <c r="Q7" s="239"/>
      <c r="R7" s="239"/>
      <c r="S7" s="240"/>
      <c r="T7" s="235"/>
      <c r="U7" s="235"/>
      <c r="V7" s="235"/>
      <c r="W7" s="235"/>
      <c r="X7" s="235"/>
      <c r="Y7" s="235"/>
      <c r="Z7" s="310"/>
      <c r="AA7" s="310"/>
      <c r="AB7" s="310"/>
      <c r="AC7" s="310"/>
      <c r="AD7" s="310"/>
      <c r="AE7" s="310"/>
      <c r="AF7" s="310"/>
      <c r="AG7" s="310"/>
      <c r="AH7" s="310"/>
      <c r="AI7" s="310"/>
      <c r="AJ7" s="310"/>
      <c r="AK7" s="310"/>
      <c r="AL7" s="310"/>
      <c r="AM7" s="310"/>
      <c r="AN7" s="310"/>
      <c r="AO7" s="310"/>
      <c r="AP7" s="310"/>
      <c r="AQ7" s="310"/>
      <c r="AR7" s="310"/>
      <c r="AS7" s="310"/>
      <c r="AT7" s="310"/>
      <c r="AU7" s="310"/>
      <c r="AV7" s="310"/>
      <c r="AW7" s="310"/>
      <c r="AX7" s="310"/>
      <c r="AY7" s="310"/>
      <c r="AZ7" s="310"/>
      <c r="BA7" s="310"/>
      <c r="BB7" s="310"/>
      <c r="BC7" s="310"/>
      <c r="BD7" s="310"/>
      <c r="BE7" s="310"/>
      <c r="BF7" s="310"/>
      <c r="BG7" s="310"/>
      <c r="BH7" s="310"/>
      <c r="BI7" s="310"/>
      <c r="BJ7" s="310"/>
      <c r="BK7" s="310"/>
      <c r="BL7" s="310"/>
      <c r="BM7" s="310"/>
      <c r="BN7" s="310"/>
      <c r="BO7" s="310"/>
    </row>
    <row r="8" spans="1:67" ht="13.15" customHeight="1" x14ac:dyDescent="0.2">
      <c r="A8" s="23"/>
      <c r="B8" s="239"/>
      <c r="C8" s="41"/>
      <c r="D8" s="42"/>
      <c r="E8" s="43"/>
      <c r="F8" s="43"/>
      <c r="G8" s="43"/>
      <c r="H8" s="44"/>
      <c r="I8" s="43"/>
      <c r="J8" s="44"/>
      <c r="K8" s="45"/>
      <c r="L8" s="21"/>
      <c r="M8" s="22">
        <f t="shared" si="0"/>
        <v>-1</v>
      </c>
      <c r="N8" s="24"/>
      <c r="O8" s="238" t="s">
        <v>7</v>
      </c>
      <c r="P8" s="46" t="s">
        <v>8</v>
      </c>
      <c r="Q8" s="46" t="s">
        <v>9</v>
      </c>
      <c r="R8" s="239"/>
      <c r="S8" s="240"/>
      <c r="T8" s="235"/>
      <c r="U8" s="235"/>
      <c r="V8" s="235"/>
      <c r="W8" s="235"/>
      <c r="X8" s="235"/>
      <c r="Y8" s="235"/>
      <c r="Z8" s="310"/>
      <c r="AA8" s="310"/>
      <c r="AB8" s="310"/>
      <c r="AC8" s="310"/>
      <c r="AD8" s="310"/>
      <c r="AE8" s="310"/>
      <c r="AF8" s="310"/>
      <c r="AG8" s="310"/>
      <c r="AH8" s="310"/>
      <c r="AI8" s="310"/>
      <c r="AJ8" s="310"/>
      <c r="AK8" s="310"/>
      <c r="AL8" s="310"/>
      <c r="AM8" s="310"/>
      <c r="AN8" s="310"/>
      <c r="AO8" s="310"/>
      <c r="AP8" s="310"/>
      <c r="AQ8" s="310"/>
      <c r="AR8" s="310"/>
      <c r="AS8" s="310"/>
      <c r="AT8" s="310"/>
      <c r="AU8" s="310"/>
      <c r="AV8" s="310"/>
      <c r="AW8" s="310"/>
      <c r="AX8" s="310"/>
      <c r="AY8" s="310"/>
      <c r="AZ8" s="310"/>
      <c r="BA8" s="310"/>
      <c r="BB8" s="310"/>
      <c r="BC8" s="310"/>
      <c r="BD8" s="310"/>
      <c r="BE8" s="310"/>
      <c r="BF8" s="310"/>
      <c r="BG8" s="310"/>
      <c r="BH8" s="310"/>
      <c r="BI8" s="310"/>
      <c r="BJ8" s="310"/>
      <c r="BK8" s="310"/>
      <c r="BL8" s="310"/>
      <c r="BM8" s="310"/>
      <c r="BN8" s="310"/>
      <c r="BO8" s="310"/>
    </row>
    <row r="9" spans="1:67" ht="13.15" customHeight="1" x14ac:dyDescent="0.2">
      <c r="A9" s="23"/>
      <c r="B9" s="48" t="s">
        <v>10</v>
      </c>
      <c r="C9" s="24"/>
      <c r="D9" s="49"/>
      <c r="E9" s="50" t="s">
        <v>11</v>
      </c>
      <c r="G9" s="50"/>
      <c r="H9" s="52"/>
      <c r="I9" s="53"/>
      <c r="J9" s="54"/>
      <c r="K9" s="55">
        <f>D23+D24+D30+C31+D36+D37+D43+C44</f>
        <v>0</v>
      </c>
      <c r="L9" s="21"/>
      <c r="M9" s="22">
        <f t="shared" si="0"/>
        <v>-1</v>
      </c>
      <c r="N9" s="24"/>
      <c r="O9" s="238" t="s">
        <v>12</v>
      </c>
      <c r="P9" s="56" t="str">
        <f>IF(((((0.15*C11)&lt;=(0.5*K10))*(ABS((C30+C32+C33+C43+C45+C46)-(INT((10*(0.15*C11)+0.5))/10))&lt;0.5)*1+((0.15*C11)&gt;(0.5*K10))*(ABS((C30+C32+C33+C43+C45+C46)-(0.5*K10))&lt;0.5)*1)=1)*(C11&lt;&gt;0),"v","")</f>
        <v/>
      </c>
      <c r="Q9" s="57" t="str">
        <f>IF((P9=""),"x","")</f>
        <v>x</v>
      </c>
      <c r="R9" s="58"/>
      <c r="S9" s="59"/>
      <c r="T9" s="311"/>
      <c r="U9" s="310"/>
      <c r="V9" s="312"/>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0"/>
      <c r="AV9" s="310"/>
      <c r="AW9" s="310"/>
      <c r="AX9" s="310"/>
      <c r="AY9" s="310"/>
      <c r="AZ9" s="310"/>
      <c r="BA9" s="310"/>
      <c r="BB9" s="310"/>
      <c r="BC9" s="310"/>
      <c r="BD9" s="310"/>
      <c r="BE9" s="310"/>
      <c r="BF9" s="310"/>
      <c r="BG9" s="310"/>
      <c r="BH9" s="310"/>
      <c r="BI9" s="310"/>
      <c r="BJ9" s="310"/>
      <c r="BK9" s="310"/>
      <c r="BL9" s="310"/>
      <c r="BM9" s="310"/>
      <c r="BN9" s="310"/>
      <c r="BO9" s="310"/>
    </row>
    <row r="10" spans="1:67" ht="13.15" customHeight="1" x14ac:dyDescent="0.2">
      <c r="A10" s="23"/>
      <c r="B10" s="60" t="s">
        <v>13</v>
      </c>
      <c r="C10" s="252"/>
      <c r="D10" s="61" t="s">
        <v>14</v>
      </c>
      <c r="E10" s="239" t="str">
        <f>" Julkisivupinta-ala on "&amp;K10&amp;" m²"</f>
        <v xml:space="preserve"> Julkisivupinta-ala on 0 m²</v>
      </c>
      <c r="F10" s="62"/>
      <c r="G10" s="63"/>
      <c r="H10" s="62"/>
      <c r="I10" s="63"/>
      <c r="J10" s="62"/>
      <c r="K10" s="64">
        <f>INT(K9+0.5)</f>
        <v>0</v>
      </c>
      <c r="L10" s="21"/>
      <c r="M10" s="22">
        <f t="shared" si="0"/>
        <v>-1</v>
      </c>
      <c r="N10" s="484" t="str">
        <f>"        "&amp;A48</f>
        <v xml:space="preserve">        © Ympäristöministeriö, Tasauslaskin 2018 (versio maaliskuu 2017)</v>
      </c>
      <c r="O10" s="238"/>
      <c r="P10" s="245"/>
      <c r="Q10" s="65"/>
      <c r="R10" s="239"/>
      <c r="S10" s="66"/>
      <c r="T10" s="310"/>
      <c r="U10" s="310"/>
      <c r="V10" s="312"/>
      <c r="W10" s="310"/>
      <c r="X10" s="310"/>
      <c r="Y10" s="310"/>
      <c r="Z10" s="310"/>
      <c r="AA10" s="310"/>
      <c r="AB10" s="310"/>
      <c r="AC10" s="310"/>
      <c r="AD10" s="310"/>
      <c r="AE10" s="310"/>
      <c r="AF10" s="310"/>
      <c r="AG10" s="310"/>
      <c r="AH10" s="310"/>
      <c r="AI10" s="310"/>
      <c r="AJ10" s="310"/>
      <c r="AK10" s="310"/>
      <c r="AL10" s="310"/>
      <c r="AM10" s="310"/>
      <c r="AN10" s="310"/>
      <c r="AO10" s="310"/>
      <c r="AP10" s="310"/>
      <c r="AQ10" s="310"/>
      <c r="AR10" s="310"/>
      <c r="AS10" s="310"/>
      <c r="AT10" s="310"/>
      <c r="AU10" s="310"/>
      <c r="AV10" s="310"/>
      <c r="AW10" s="310"/>
      <c r="AX10" s="310"/>
      <c r="AY10" s="310"/>
      <c r="AZ10" s="310"/>
      <c r="BA10" s="310"/>
      <c r="BB10" s="310"/>
      <c r="BC10" s="310"/>
      <c r="BD10" s="310"/>
      <c r="BE10" s="310"/>
      <c r="BF10" s="310"/>
      <c r="BG10" s="310"/>
      <c r="BH10" s="310"/>
      <c r="BI10" s="310"/>
      <c r="BJ10" s="310"/>
      <c r="BK10" s="310"/>
      <c r="BL10" s="310"/>
      <c r="BM10" s="310"/>
      <c r="BN10" s="310"/>
      <c r="BO10" s="310"/>
    </row>
    <row r="11" spans="1:67" ht="13.15" customHeight="1" x14ac:dyDescent="0.2">
      <c r="A11" s="23"/>
      <c r="B11" s="60" t="s">
        <v>15</v>
      </c>
      <c r="C11" s="252"/>
      <c r="D11" s="61" t="s">
        <v>16</v>
      </c>
      <c r="E11" s="67" t="str">
        <f>" Ikkunapinta-ala on "&amp;L11&amp;" % maanpäällisestä kerrostasoalasta"</f>
        <v xml:space="preserve"> Ikkunapinta-ala on 0 % maanpäällisestä kerrostasoalasta</v>
      </c>
      <c r="F11" s="62"/>
      <c r="G11" s="63"/>
      <c r="H11" s="62"/>
      <c r="I11" s="62"/>
      <c r="J11" s="68"/>
      <c r="K11" s="62"/>
      <c r="L11" s="69">
        <f>INT((D30+D32+D33+D43+D45+D46)/(C11+0.000001)*100+0.5)</f>
        <v>0</v>
      </c>
      <c r="M11" s="22">
        <f t="shared" si="0"/>
        <v>-1</v>
      </c>
      <c r="N11" s="484"/>
      <c r="O11" s="238" t="s">
        <v>17</v>
      </c>
      <c r="P11" s="70"/>
      <c r="Q11" s="71"/>
      <c r="R11" s="72"/>
      <c r="S11" s="66"/>
      <c r="T11" s="310"/>
      <c r="U11" s="263"/>
      <c r="V11" s="263"/>
      <c r="W11" s="263"/>
      <c r="X11" s="310"/>
      <c r="Y11" s="310"/>
      <c r="Z11" s="310"/>
      <c r="AA11" s="310"/>
      <c r="AB11" s="310"/>
      <c r="AC11" s="310"/>
      <c r="AD11" s="310"/>
      <c r="AE11" s="310"/>
      <c r="AF11" s="310"/>
      <c r="AG11" s="310"/>
      <c r="AH11" s="310"/>
      <c r="AI11" s="310"/>
      <c r="AJ11" s="310"/>
      <c r="AK11" s="310"/>
      <c r="AL11" s="310"/>
      <c r="AM11" s="310"/>
      <c r="AN11" s="310"/>
      <c r="AO11" s="310"/>
      <c r="AP11" s="310"/>
      <c r="AQ11" s="310"/>
      <c r="AR11" s="310"/>
      <c r="AS11" s="310"/>
      <c r="AT11" s="310"/>
      <c r="AU11" s="310"/>
      <c r="AV11" s="310"/>
      <c r="AW11" s="310"/>
      <c r="AX11" s="310"/>
      <c r="AY11" s="310"/>
      <c r="AZ11" s="310"/>
      <c r="BA11" s="310"/>
      <c r="BB11" s="310"/>
      <c r="BC11" s="310"/>
      <c r="BD11" s="310"/>
      <c r="BE11" s="310"/>
      <c r="BF11" s="310"/>
      <c r="BG11" s="310"/>
      <c r="BH11" s="310"/>
      <c r="BI11" s="310"/>
      <c r="BJ11" s="310"/>
      <c r="BK11" s="310"/>
      <c r="BL11" s="310"/>
      <c r="BM11" s="310"/>
      <c r="BN11" s="310"/>
      <c r="BO11" s="310"/>
    </row>
    <row r="12" spans="1:67" ht="13.15" customHeight="1" x14ac:dyDescent="0.2">
      <c r="A12" s="23"/>
      <c r="B12" s="60" t="s">
        <v>98</v>
      </c>
      <c r="C12" s="252"/>
      <c r="D12" s="61" t="s">
        <v>16</v>
      </c>
      <c r="E12" s="74" t="str">
        <f>" Ikkunapinta-ala on "&amp;L12&amp;" % julkisivun pinta-alasta"</f>
        <v xml:space="preserve"> Ikkunapinta-ala on 0 % julkisivun pinta-alasta</v>
      </c>
      <c r="F12" s="62"/>
      <c r="G12" s="67"/>
      <c r="H12" s="62"/>
      <c r="I12" s="75"/>
      <c r="J12" s="76"/>
      <c r="K12" s="62"/>
      <c r="L12" s="69">
        <f>INT((D30+D32+D33+D43+D45+D46)/(K10+0.000001)*100+0.5)</f>
        <v>0</v>
      </c>
      <c r="M12" s="22">
        <f t="shared" si="0"/>
        <v>-1</v>
      </c>
      <c r="N12" s="484"/>
      <c r="O12" s="77" t="s">
        <v>18</v>
      </c>
      <c r="P12" s="78" t="str">
        <f>IF((ABS(C34-D34)&lt;0.5)*(C34&lt;&gt;0),"v","")</f>
        <v/>
      </c>
      <c r="Q12" s="57" t="str">
        <f>IF((ABS(C34-D34)&lt;0.5),"","x")</f>
        <v/>
      </c>
      <c r="R12" s="18"/>
      <c r="S12" s="79"/>
      <c r="T12" s="310"/>
      <c r="U12" s="263"/>
      <c r="V12" s="263"/>
      <c r="W12" s="263"/>
      <c r="X12" s="310"/>
      <c r="Y12" s="310"/>
      <c r="Z12" s="310"/>
      <c r="AA12" s="310"/>
      <c r="AB12" s="310"/>
      <c r="AC12" s="310"/>
      <c r="AD12" s="310"/>
      <c r="AE12" s="310"/>
      <c r="AF12" s="310"/>
      <c r="AG12" s="310"/>
      <c r="AH12" s="310"/>
      <c r="AI12" s="310"/>
      <c r="AJ12" s="310"/>
      <c r="AK12" s="310"/>
      <c r="AL12" s="310"/>
      <c r="AM12" s="310"/>
      <c r="AN12" s="310"/>
      <c r="AO12" s="310"/>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row>
    <row r="13" spans="1:67" ht="13.15" customHeight="1" x14ac:dyDescent="0.2">
      <c r="A13" s="23"/>
      <c r="B13" s="60" t="s">
        <v>99</v>
      </c>
      <c r="C13" s="252"/>
      <c r="D13" s="61" t="s">
        <v>16</v>
      </c>
      <c r="E13" s="63" t="str">
        <f>" Lämpöhäviö on "&amp;L13&amp;" % vertailutasosta (lämpimät tilat)"</f>
        <v xml:space="preserve"> Lämpöhäviö on 0 % vertailutasosta (lämpimät tilat)</v>
      </c>
      <c r="F13" s="67"/>
      <c r="G13" s="67"/>
      <c r="H13" s="62"/>
      <c r="I13" s="239"/>
      <c r="J13" s="76"/>
      <c r="K13" s="62"/>
      <c r="L13" s="80">
        <f>INT(K69/(J69+0.000001)*100+0.5)</f>
        <v>0</v>
      </c>
      <c r="M13" s="22">
        <f t="shared" si="0"/>
        <v>-1</v>
      </c>
      <c r="N13" s="484"/>
      <c r="O13" s="81" t="s">
        <v>19</v>
      </c>
      <c r="P13" s="78" t="str">
        <f>IF((ABS(C47-D47)&lt;0.5)*(C47&lt;&gt;0),"v","")</f>
        <v/>
      </c>
      <c r="Q13" s="57" t="str">
        <f>IF((ABS(C47-D47)&lt;0.5),"","x")</f>
        <v/>
      </c>
      <c r="R13" s="18"/>
      <c r="S13" s="79"/>
      <c r="T13" s="235"/>
      <c r="U13" s="263"/>
      <c r="V13" s="263"/>
      <c r="W13" s="263"/>
      <c r="X13" s="310"/>
      <c r="Y13" s="310"/>
      <c r="Z13" s="310"/>
      <c r="AA13" s="310"/>
      <c r="AB13" s="310"/>
      <c r="AC13" s="310"/>
      <c r="AD13" s="310"/>
      <c r="AE13" s="310"/>
      <c r="AF13" s="310"/>
      <c r="AG13" s="310"/>
      <c r="AH13" s="310"/>
      <c r="AI13" s="310"/>
      <c r="AJ13" s="310"/>
      <c r="AK13" s="310"/>
      <c r="AL13" s="310"/>
      <c r="AM13" s="310"/>
      <c r="AN13" s="310"/>
      <c r="AO13" s="310"/>
      <c r="AP13" s="310"/>
      <c r="AQ13" s="310"/>
      <c r="AR13" s="310"/>
      <c r="AS13" s="310"/>
      <c r="AT13" s="310"/>
      <c r="AU13" s="310"/>
      <c r="AV13" s="310"/>
      <c r="AW13" s="310"/>
      <c r="AX13" s="310"/>
      <c r="AY13" s="310"/>
      <c r="AZ13" s="310"/>
      <c r="BA13" s="310"/>
      <c r="BB13" s="310"/>
      <c r="BC13" s="310"/>
      <c r="BD13" s="310"/>
      <c r="BE13" s="310"/>
      <c r="BF13" s="310"/>
      <c r="BG13" s="310"/>
      <c r="BH13" s="310"/>
      <c r="BI13" s="310"/>
      <c r="BJ13" s="310"/>
      <c r="BK13" s="310"/>
      <c r="BL13" s="310"/>
      <c r="BM13" s="310"/>
      <c r="BN13" s="310"/>
      <c r="BO13" s="310"/>
    </row>
    <row r="14" spans="1:67" ht="13.15" customHeight="1" x14ac:dyDescent="0.2">
      <c r="A14" s="23"/>
      <c r="B14" s="60" t="s">
        <v>119</v>
      </c>
      <c r="C14" s="253"/>
      <c r="D14" s="82"/>
      <c r="E14" s="62" t="str">
        <f>IF(C47&lt;&gt;0,IF(C47=0,""," Lämpöhäviö on "&amp;L14&amp;" % vertailutasosta (puolilämpimät tilat)"),"")</f>
        <v/>
      </c>
      <c r="F14" s="83"/>
      <c r="G14" s="84"/>
      <c r="H14" s="62"/>
      <c r="I14" s="85"/>
      <c r="J14" s="62"/>
      <c r="K14" s="62"/>
      <c r="L14" s="73">
        <f>INT(K70/(J70+0.000001)*100+0.5)</f>
        <v>0</v>
      </c>
      <c r="M14" s="22">
        <f t="shared" si="0"/>
        <v>-1</v>
      </c>
      <c r="N14" s="484"/>
      <c r="O14" s="77"/>
      <c r="P14" s="86"/>
      <c r="Q14" s="87"/>
      <c r="R14" s="88"/>
      <c r="S14" s="89"/>
      <c r="T14" s="235"/>
      <c r="U14" s="310"/>
      <c r="V14" s="310"/>
      <c r="W14" s="310"/>
      <c r="X14" s="310"/>
      <c r="Y14" s="310"/>
      <c r="Z14" s="310"/>
      <c r="AA14" s="310"/>
      <c r="AB14" s="310"/>
      <c r="AC14" s="310"/>
      <c r="AD14" s="310"/>
      <c r="AE14" s="310"/>
      <c r="AF14" s="310"/>
      <c r="AG14" s="310"/>
      <c r="AH14" s="310"/>
      <c r="AI14" s="310"/>
      <c r="AJ14" s="310"/>
      <c r="AK14" s="310"/>
      <c r="AL14" s="310"/>
      <c r="AM14" s="310"/>
      <c r="AN14" s="310"/>
      <c r="AO14" s="310"/>
      <c r="AP14" s="310"/>
      <c r="AQ14" s="310"/>
      <c r="AR14" s="310"/>
      <c r="AS14" s="310"/>
      <c r="AT14" s="310"/>
      <c r="AU14" s="310"/>
      <c r="AV14" s="310"/>
      <c r="AW14" s="310"/>
      <c r="AX14" s="310"/>
      <c r="AY14" s="310"/>
      <c r="AZ14" s="310"/>
      <c r="BA14" s="310"/>
      <c r="BB14" s="310"/>
      <c r="BC14" s="310"/>
      <c r="BD14" s="310"/>
      <c r="BE14" s="310"/>
      <c r="BF14" s="310"/>
      <c r="BG14" s="310"/>
      <c r="BH14" s="310"/>
      <c r="BI14" s="310"/>
      <c r="BJ14" s="310"/>
      <c r="BK14" s="310"/>
      <c r="BL14" s="310"/>
      <c r="BM14" s="310"/>
      <c r="BN14" s="310"/>
      <c r="BO14" s="310"/>
    </row>
    <row r="15" spans="1:67" ht="12.75" customHeight="1" x14ac:dyDescent="0.2">
      <c r="A15" s="23"/>
      <c r="B15" s="458" t="str">
        <f>IF(C14=2,"Ilmanvaihdon huoneistokohtainen ohjausmahdollisuus (0 tai 1)","")</f>
        <v/>
      </c>
      <c r="C15" s="459"/>
      <c r="D15" s="254"/>
      <c r="E15" s="20"/>
      <c r="F15" s="90"/>
      <c r="G15" s="90"/>
      <c r="H15" s="90"/>
      <c r="I15" s="90"/>
      <c r="J15" s="91"/>
      <c r="K15" s="92"/>
      <c r="L15" s="93">
        <f>(C16&lt;2)*35+(C16=2)*24+(C16&gt;2)*(C16&lt;5)*20+(C16&gt;4)*15</f>
        <v>35</v>
      </c>
      <c r="M15" s="22">
        <f t="shared" si="0"/>
        <v>-1</v>
      </c>
      <c r="N15" s="484"/>
      <c r="O15" s="39" t="s">
        <v>101</v>
      </c>
      <c r="P15" s="104"/>
      <c r="Q15" s="105"/>
      <c r="R15" s="72"/>
      <c r="S15" s="66"/>
      <c r="T15" s="235"/>
      <c r="U15" s="310"/>
      <c r="V15" s="310"/>
      <c r="W15" s="310"/>
      <c r="X15" s="310"/>
      <c r="Y15" s="310"/>
      <c r="Z15" s="310"/>
      <c r="AA15" s="310"/>
      <c r="AB15" s="310"/>
      <c r="AC15" s="310"/>
      <c r="AD15" s="310"/>
      <c r="AE15" s="310"/>
      <c r="AF15" s="310"/>
      <c r="AG15" s="310"/>
      <c r="AH15" s="310"/>
      <c r="AI15" s="310"/>
      <c r="AJ15" s="310"/>
      <c r="AK15" s="310"/>
      <c r="AL15" s="310"/>
      <c r="AM15" s="310"/>
      <c r="AN15" s="310"/>
      <c r="AO15" s="310"/>
      <c r="AP15" s="310"/>
      <c r="AQ15" s="310"/>
      <c r="AR15" s="310"/>
      <c r="AS15" s="310"/>
      <c r="AT15" s="310"/>
      <c r="AU15" s="310"/>
      <c r="AV15" s="310"/>
      <c r="AW15" s="310"/>
      <c r="AX15" s="310"/>
      <c r="AY15" s="310"/>
      <c r="AZ15" s="310"/>
      <c r="BA15" s="310"/>
      <c r="BB15" s="310"/>
      <c r="BC15" s="310"/>
      <c r="BD15" s="310"/>
      <c r="BE15" s="310"/>
      <c r="BF15" s="310"/>
      <c r="BG15" s="310"/>
      <c r="BH15" s="310"/>
      <c r="BI15" s="310"/>
      <c r="BJ15" s="310"/>
      <c r="BK15" s="310"/>
      <c r="BL15" s="310"/>
      <c r="BM15" s="310"/>
      <c r="BN15" s="310"/>
      <c r="BO15" s="310"/>
    </row>
    <row r="16" spans="1:67" ht="12" customHeight="1" x14ac:dyDescent="0.2">
      <c r="A16" s="23"/>
      <c r="B16" s="60" t="s">
        <v>94</v>
      </c>
      <c r="C16" s="252"/>
      <c r="D16" s="61" t="s">
        <v>95</v>
      </c>
      <c r="E16" s="75"/>
      <c r="F16" s="94"/>
      <c r="G16" s="90"/>
      <c r="H16" s="90"/>
      <c r="I16" s="90"/>
      <c r="J16" s="91"/>
      <c r="K16" s="92"/>
      <c r="L16" s="93"/>
      <c r="M16" s="22">
        <f t="shared" si="0"/>
        <v>-1</v>
      </c>
      <c r="N16" s="484"/>
      <c r="O16" s="95"/>
      <c r="P16" s="62"/>
      <c r="Q16" s="62"/>
      <c r="R16" s="72"/>
      <c r="S16" s="66"/>
      <c r="T16" s="235"/>
      <c r="U16" s="310"/>
      <c r="V16" s="310"/>
      <c r="W16" s="310"/>
      <c r="X16" s="310"/>
      <c r="Y16" s="310"/>
      <c r="Z16" s="310"/>
      <c r="AA16" s="310"/>
      <c r="AB16" s="310"/>
      <c r="AC16" s="310"/>
      <c r="AD16" s="310"/>
      <c r="AE16" s="310"/>
      <c r="AF16" s="310"/>
      <c r="AG16" s="310"/>
      <c r="AH16" s="310"/>
      <c r="AI16" s="310"/>
      <c r="AJ16" s="310"/>
      <c r="AK16" s="310"/>
      <c r="AL16" s="310"/>
      <c r="AM16" s="310"/>
      <c r="AN16" s="310"/>
      <c r="AO16" s="310"/>
      <c r="AP16" s="310"/>
      <c r="AQ16" s="310"/>
      <c r="AR16" s="310"/>
      <c r="AS16" s="310"/>
      <c r="AT16" s="310"/>
      <c r="AU16" s="310"/>
      <c r="AV16" s="310"/>
      <c r="AW16" s="310"/>
      <c r="AX16" s="310"/>
      <c r="AY16" s="310"/>
      <c r="AZ16" s="310"/>
      <c r="BA16" s="310"/>
      <c r="BB16" s="310"/>
      <c r="BC16" s="310"/>
      <c r="BD16" s="310"/>
      <c r="BE16" s="310"/>
      <c r="BF16" s="310"/>
      <c r="BG16" s="310"/>
      <c r="BH16" s="310"/>
      <c r="BI16" s="310"/>
      <c r="BJ16" s="310"/>
      <c r="BK16" s="310"/>
      <c r="BL16" s="310"/>
      <c r="BM16" s="310"/>
      <c r="BN16" s="310"/>
      <c r="BO16" s="310"/>
    </row>
    <row r="17" spans="1:67" ht="13.15" customHeight="1" thickBot="1" x14ac:dyDescent="0.25">
      <c r="A17" s="23"/>
      <c r="B17" s="24"/>
      <c r="C17" s="96"/>
      <c r="D17" s="24"/>
      <c r="E17" s="42"/>
      <c r="F17" s="24"/>
      <c r="G17" s="23"/>
      <c r="H17" s="23"/>
      <c r="I17" s="20"/>
      <c r="J17" s="23"/>
      <c r="K17" s="23"/>
      <c r="L17" s="21"/>
      <c r="M17" s="22">
        <f t="shared" si="0"/>
        <v>-1</v>
      </c>
      <c r="N17" s="484"/>
      <c r="O17" s="238" t="s">
        <v>177</v>
      </c>
      <c r="P17" s="46" t="s">
        <v>8</v>
      </c>
      <c r="Q17" s="46" t="s">
        <v>9</v>
      </c>
      <c r="R17" s="72" t="s">
        <v>24</v>
      </c>
      <c r="S17" s="66" t="s">
        <v>102</v>
      </c>
      <c r="T17" s="235"/>
      <c r="U17" s="310"/>
      <c r="V17" s="310"/>
      <c r="W17" s="310"/>
      <c r="X17" s="310"/>
      <c r="Y17" s="310"/>
      <c r="Z17" s="310"/>
      <c r="AA17" s="310"/>
      <c r="AB17" s="310"/>
      <c r="AC17" s="310"/>
      <c r="AD17" s="310"/>
      <c r="AE17" s="310"/>
      <c r="AF17" s="310"/>
      <c r="AG17" s="310"/>
      <c r="AH17" s="310"/>
      <c r="AI17" s="310"/>
      <c r="AJ17" s="310"/>
      <c r="AK17" s="310"/>
      <c r="AL17" s="310"/>
      <c r="AM17" s="310"/>
      <c r="AN17" s="310"/>
      <c r="AO17" s="310"/>
      <c r="AP17" s="310"/>
      <c r="AQ17" s="310"/>
      <c r="AR17" s="310"/>
      <c r="AS17" s="310"/>
      <c r="AT17" s="310"/>
      <c r="AU17" s="310"/>
      <c r="AV17" s="310"/>
      <c r="AW17" s="310"/>
      <c r="AX17" s="310"/>
      <c r="AY17" s="310"/>
      <c r="AZ17" s="310"/>
      <c r="BA17" s="310"/>
      <c r="BB17" s="310"/>
      <c r="BC17" s="310"/>
      <c r="BD17" s="310"/>
      <c r="BE17" s="310"/>
      <c r="BF17" s="310"/>
      <c r="BG17" s="310"/>
      <c r="BH17" s="310"/>
      <c r="BI17" s="310"/>
      <c r="BJ17" s="310"/>
      <c r="BK17" s="310"/>
      <c r="BL17" s="310"/>
      <c r="BM17" s="310"/>
      <c r="BN17" s="310"/>
      <c r="BO17" s="310"/>
    </row>
    <row r="18" spans="1:67" ht="12.75" customHeight="1" x14ac:dyDescent="0.2">
      <c r="A18" s="23"/>
      <c r="B18" s="248" t="s">
        <v>20</v>
      </c>
      <c r="C18" s="27"/>
      <c r="D18" s="27"/>
      <c r="E18" s="27"/>
      <c r="F18" s="27"/>
      <c r="G18" s="27"/>
      <c r="H18" s="28"/>
      <c r="I18" s="42"/>
      <c r="J18" s="494" t="s">
        <v>21</v>
      </c>
      <c r="K18" s="495"/>
      <c r="L18" s="21"/>
      <c r="M18" s="22">
        <f t="shared" si="0"/>
        <v>-1</v>
      </c>
      <c r="N18" s="484"/>
      <c r="O18" s="77" t="s">
        <v>18</v>
      </c>
      <c r="P18" s="108" t="str">
        <f>IF((S18&lt;=R18)*(S18&lt;&gt;0),"v","")</f>
        <v/>
      </c>
      <c r="Q18" s="109" t="str">
        <f>IF(S18&lt;=R18,"","x")</f>
        <v/>
      </c>
      <c r="R18" s="110">
        <f>4</f>
        <v>4</v>
      </c>
      <c r="S18" s="111">
        <f>D53</f>
        <v>0</v>
      </c>
      <c r="T18" s="235"/>
      <c r="U18" s="328"/>
      <c r="V18" s="328"/>
      <c r="W18" s="329"/>
      <c r="X18" s="329"/>
      <c r="Y18" s="329"/>
      <c r="Z18" s="329"/>
      <c r="AA18" s="328"/>
      <c r="AB18" s="328"/>
      <c r="AC18" s="328"/>
      <c r="AD18" s="330"/>
      <c r="AE18" s="330"/>
      <c r="AF18" s="330"/>
      <c r="AG18" s="330"/>
      <c r="AH18" s="330"/>
      <c r="AI18" s="330"/>
      <c r="AJ18" s="330"/>
      <c r="AK18" s="310"/>
      <c r="AL18" s="310"/>
      <c r="AM18" s="310"/>
      <c r="AN18" s="310"/>
      <c r="AO18" s="310"/>
      <c r="AP18" s="310"/>
      <c r="AQ18" s="310"/>
      <c r="AR18" s="310"/>
      <c r="AS18" s="310"/>
      <c r="AT18" s="310"/>
      <c r="AU18" s="310"/>
      <c r="AV18" s="310"/>
      <c r="AW18" s="310"/>
      <c r="AX18" s="310"/>
      <c r="AY18" s="310"/>
      <c r="AZ18" s="310"/>
      <c r="BA18" s="310"/>
      <c r="BB18" s="310"/>
      <c r="BC18" s="310"/>
      <c r="BD18" s="310"/>
      <c r="BE18" s="310"/>
      <c r="BF18" s="310"/>
      <c r="BG18" s="310"/>
      <c r="BH18" s="310"/>
      <c r="BI18" s="310"/>
      <c r="BJ18" s="310"/>
      <c r="BK18" s="310"/>
      <c r="BL18" s="310"/>
      <c r="BM18" s="310"/>
      <c r="BN18" s="310"/>
      <c r="BO18" s="310"/>
    </row>
    <row r="19" spans="1:67" ht="12.75" customHeight="1" x14ac:dyDescent="0.2">
      <c r="A19" s="23"/>
      <c r="B19" s="102"/>
      <c r="C19" s="402" t="s">
        <v>22</v>
      </c>
      <c r="D19" s="496"/>
      <c r="E19" s="402" t="s">
        <v>23</v>
      </c>
      <c r="F19" s="403"/>
      <c r="G19" s="403"/>
      <c r="H19" s="498"/>
      <c r="I19" s="103"/>
      <c r="J19" s="499" t="s">
        <v>130</v>
      </c>
      <c r="K19" s="498"/>
      <c r="L19" s="21"/>
      <c r="M19" s="22">
        <f t="shared" si="0"/>
        <v>-1</v>
      </c>
      <c r="N19" s="484"/>
      <c r="O19" s="77" t="s">
        <v>19</v>
      </c>
      <c r="P19" s="108" t="str">
        <f>IF((S19&lt;=R19)*(S19&lt;&gt;0),"v","")</f>
        <v/>
      </c>
      <c r="Q19" s="109" t="str">
        <f>IF(S19&lt;=R19,"","x")</f>
        <v/>
      </c>
      <c r="R19" s="110">
        <f>R18</f>
        <v>4</v>
      </c>
      <c r="S19" s="111">
        <f>D54</f>
        <v>0</v>
      </c>
      <c r="T19" s="235"/>
      <c r="U19" s="328"/>
      <c r="V19" s="328"/>
      <c r="W19" s="329"/>
      <c r="X19" s="329"/>
      <c r="Y19" s="329"/>
      <c r="Z19" s="329"/>
      <c r="AA19" s="328"/>
      <c r="AB19" s="328"/>
      <c r="AC19" s="328"/>
      <c r="AD19" s="330"/>
      <c r="AE19" s="330"/>
      <c r="AF19" s="330"/>
      <c r="AG19" s="330"/>
      <c r="AH19" s="330"/>
      <c r="AI19" s="330"/>
      <c r="AJ19" s="330"/>
      <c r="AK19" s="310"/>
      <c r="AL19" s="310"/>
      <c r="AM19" s="310"/>
      <c r="AN19" s="310"/>
      <c r="AO19" s="310"/>
      <c r="AP19" s="310"/>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c r="BM19" s="310"/>
      <c r="BN19" s="310"/>
      <c r="BO19" s="310"/>
    </row>
    <row r="20" spans="1:67" ht="12.75" customHeight="1" x14ac:dyDescent="0.2">
      <c r="A20" s="23"/>
      <c r="B20" s="102"/>
      <c r="C20" s="404"/>
      <c r="D20" s="497"/>
      <c r="E20" s="404"/>
      <c r="F20" s="405"/>
      <c r="G20" s="405"/>
      <c r="H20" s="389"/>
      <c r="I20" s="106"/>
      <c r="J20" s="388"/>
      <c r="K20" s="389"/>
      <c r="L20" s="21"/>
      <c r="M20" s="22">
        <f t="shared" si="0"/>
        <v>-1</v>
      </c>
      <c r="N20" s="484"/>
      <c r="O20" s="97"/>
      <c r="P20" s="98"/>
      <c r="Q20" s="99"/>
      <c r="R20" s="100"/>
      <c r="S20" s="101"/>
      <c r="T20" s="235"/>
      <c r="U20" s="328"/>
      <c r="V20" s="331">
        <f>SUM(V28,V29,V30,V38,V39,V40)</f>
        <v>0</v>
      </c>
      <c r="W20" s="329"/>
      <c r="X20" s="329"/>
      <c r="Y20" s="329"/>
      <c r="Z20" s="329"/>
      <c r="AA20" s="331">
        <f>SUM(AA28,AA29,AA30,AA38,AA39,AA40)</f>
        <v>0</v>
      </c>
      <c r="AB20" s="328"/>
      <c r="AC20" s="328"/>
      <c r="AD20" s="330"/>
      <c r="AE20" s="331">
        <f>SUM(AE28,AE29,AE30,AE38,AE39,AE40)</f>
        <v>0</v>
      </c>
      <c r="AF20" s="330"/>
      <c r="AG20" s="331">
        <f>SUM(AG28,AG29,AG30,AG38,AG39,AG40)</f>
        <v>0</v>
      </c>
      <c r="AH20" s="330"/>
      <c r="AI20" s="330"/>
      <c r="AJ20" s="330"/>
      <c r="AK20" s="310"/>
      <c r="AL20" s="310"/>
      <c r="AM20" s="310"/>
      <c r="AN20" s="310"/>
      <c r="AO20" s="310"/>
      <c r="AP20" s="310"/>
      <c r="AQ20" s="310"/>
      <c r="AR20" s="310"/>
      <c r="AS20" s="310"/>
      <c r="AT20" s="310"/>
      <c r="AU20" s="310"/>
      <c r="AV20" s="310"/>
      <c r="AW20" s="310"/>
      <c r="AX20" s="310"/>
      <c r="AY20" s="310"/>
      <c r="AZ20" s="310"/>
      <c r="BA20" s="310"/>
      <c r="BB20" s="310"/>
      <c r="BC20" s="310"/>
      <c r="BD20" s="310"/>
      <c r="BE20" s="310"/>
      <c r="BF20" s="310"/>
      <c r="BG20" s="310"/>
      <c r="BH20" s="310"/>
      <c r="BI20" s="310"/>
      <c r="BJ20" s="310"/>
      <c r="BK20" s="310"/>
      <c r="BL20" s="310"/>
      <c r="BM20" s="310"/>
      <c r="BN20" s="310"/>
      <c r="BO20" s="310"/>
    </row>
    <row r="21" spans="1:67" ht="12.75" customHeight="1" x14ac:dyDescent="0.2">
      <c r="A21" s="23"/>
      <c r="B21" s="95" t="s">
        <v>25</v>
      </c>
      <c r="C21" s="419" t="s">
        <v>26</v>
      </c>
      <c r="D21" s="419" t="s">
        <v>27</v>
      </c>
      <c r="E21" s="428" t="s">
        <v>26</v>
      </c>
      <c r="F21" s="460"/>
      <c r="G21" s="461"/>
      <c r="H21" s="464" t="s">
        <v>27</v>
      </c>
      <c r="I21" s="106"/>
      <c r="J21" s="414" t="s">
        <v>28</v>
      </c>
      <c r="K21" s="464" t="s">
        <v>29</v>
      </c>
      <c r="L21" s="21"/>
      <c r="M21" s="22">
        <f t="shared" si="0"/>
        <v>-1</v>
      </c>
      <c r="N21" s="484"/>
      <c r="O21" s="95" t="s">
        <v>49</v>
      </c>
      <c r="P21" s="118"/>
      <c r="Q21" s="90"/>
      <c r="R21" s="239"/>
      <c r="S21" s="240"/>
      <c r="T21" s="235"/>
      <c r="U21" s="328"/>
      <c r="V21" s="328"/>
      <c r="W21" s="329"/>
      <c r="X21" s="329"/>
      <c r="Y21" s="329"/>
      <c r="Z21" s="329"/>
      <c r="AA21" s="332"/>
      <c r="AB21" s="328"/>
      <c r="AC21" s="328"/>
      <c r="AD21" s="330"/>
      <c r="AE21" s="330"/>
      <c r="AF21" s="330"/>
      <c r="AG21" s="330"/>
      <c r="AH21" s="330"/>
      <c r="AI21" s="330"/>
      <c r="AJ21" s="330"/>
      <c r="AK21" s="310"/>
      <c r="AL21" s="310"/>
      <c r="AM21" s="310"/>
      <c r="AN21" s="310"/>
      <c r="AO21" s="310"/>
      <c r="AP21" s="310"/>
      <c r="AQ21" s="310"/>
      <c r="AR21" s="310"/>
      <c r="AS21" s="310"/>
      <c r="AT21" s="310"/>
      <c r="AU21" s="310"/>
      <c r="AV21" s="310"/>
      <c r="AW21" s="310"/>
      <c r="AX21" s="310"/>
      <c r="AY21" s="310"/>
      <c r="AZ21" s="310"/>
      <c r="BA21" s="310"/>
      <c r="BB21" s="310"/>
      <c r="BC21" s="310"/>
      <c r="BD21" s="310"/>
      <c r="BE21" s="310"/>
      <c r="BF21" s="310"/>
      <c r="BG21" s="310"/>
      <c r="BH21" s="310"/>
      <c r="BI21" s="310"/>
      <c r="BJ21" s="310"/>
      <c r="BK21" s="310"/>
      <c r="BL21" s="310"/>
      <c r="BM21" s="310"/>
      <c r="BN21" s="310"/>
      <c r="BO21" s="310"/>
    </row>
    <row r="22" spans="1:67" ht="12.75" customHeight="1" x14ac:dyDescent="0.2">
      <c r="A22" s="23"/>
      <c r="B22" s="290" t="s">
        <v>30</v>
      </c>
      <c r="C22" s="419"/>
      <c r="D22" s="419"/>
      <c r="E22" s="430"/>
      <c r="F22" s="462"/>
      <c r="G22" s="463"/>
      <c r="H22" s="465"/>
      <c r="I22" s="107"/>
      <c r="J22" s="415"/>
      <c r="K22" s="465"/>
      <c r="L22" s="21"/>
      <c r="M22" s="22">
        <f t="shared" si="0"/>
        <v>-1</v>
      </c>
      <c r="N22" s="484"/>
      <c r="O22" s="119"/>
      <c r="P22" s="118"/>
      <c r="Q22" s="90"/>
      <c r="R22" s="72"/>
      <c r="S22" s="66"/>
      <c r="T22" s="155"/>
      <c r="U22" s="328"/>
      <c r="V22" s="328"/>
      <c r="W22" s="329"/>
      <c r="X22" s="329"/>
      <c r="Y22" s="329"/>
      <c r="Z22" s="329"/>
      <c r="AA22" s="328"/>
      <c r="AB22" s="328"/>
      <c r="AC22" s="328"/>
      <c r="AD22" s="330"/>
      <c r="AE22" s="330"/>
      <c r="AF22" s="330"/>
      <c r="AG22" s="330"/>
      <c r="AH22" s="330"/>
      <c r="AI22" s="330"/>
      <c r="AJ22" s="330"/>
      <c r="AK22" s="310"/>
      <c r="AL22" s="310"/>
      <c r="AM22" s="310"/>
      <c r="AN22" s="310"/>
      <c r="AO22" s="310"/>
      <c r="AP22" s="310"/>
      <c r="AQ22" s="310"/>
      <c r="AR22" s="310"/>
      <c r="AS22" s="310"/>
      <c r="AT22" s="310"/>
      <c r="AU22" s="310"/>
      <c r="AV22" s="310"/>
      <c r="AW22" s="310"/>
      <c r="AX22" s="310"/>
      <c r="AY22" s="310"/>
      <c r="AZ22" s="310"/>
      <c r="BA22" s="310"/>
      <c r="BB22" s="310"/>
      <c r="BC22" s="310"/>
      <c r="BD22" s="310"/>
      <c r="BE22" s="310"/>
      <c r="BF22" s="310"/>
      <c r="BG22" s="310"/>
      <c r="BH22" s="310"/>
      <c r="BI22" s="310"/>
      <c r="BJ22" s="310"/>
      <c r="BK22" s="310"/>
      <c r="BL22" s="310"/>
      <c r="BM22" s="310"/>
      <c r="BN22" s="310"/>
      <c r="BO22" s="310"/>
    </row>
    <row r="23" spans="1:67" ht="12.75" customHeight="1" x14ac:dyDescent="0.2">
      <c r="A23" s="23"/>
      <c r="B23" s="289" t="s">
        <v>31</v>
      </c>
      <c r="C23" s="113">
        <f>(D23+((D23+D24)=0)*((D30+C31)&gt;0)*1E-50)/(D23+D24+1E-50)*(D23+D24+D30-C30)</f>
        <v>0</v>
      </c>
      <c r="D23" s="255"/>
      <c r="E23" s="219">
        <v>0.17</v>
      </c>
      <c r="F23" s="422"/>
      <c r="G23" s="423"/>
      <c r="H23" s="258"/>
      <c r="I23" s="114"/>
      <c r="J23" s="115">
        <f t="shared" ref="J23:J33" si="1">C23*E23</f>
        <v>0</v>
      </c>
      <c r="K23" s="116">
        <f>D23*H23</f>
        <v>0</v>
      </c>
      <c r="L23" s="21"/>
      <c r="M23" s="22">
        <f t="shared" si="0"/>
        <v>-1</v>
      </c>
      <c r="N23" s="484"/>
      <c r="O23" s="238" t="s">
        <v>34</v>
      </c>
      <c r="P23" s="46" t="s">
        <v>8</v>
      </c>
      <c r="Q23" s="46" t="s">
        <v>9</v>
      </c>
      <c r="R23" s="72" t="s">
        <v>103</v>
      </c>
      <c r="S23" s="66" t="s">
        <v>102</v>
      </c>
      <c r="T23" s="155"/>
      <c r="U23" s="328"/>
      <c r="V23" s="328"/>
      <c r="W23" s="329"/>
      <c r="X23" s="329"/>
      <c r="Y23" s="329"/>
      <c r="Z23" s="329"/>
      <c r="AA23" s="328"/>
      <c r="AB23" s="328"/>
      <c r="AC23" s="328"/>
      <c r="AD23" s="330"/>
      <c r="AE23" s="330"/>
      <c r="AF23" s="330"/>
      <c r="AG23" s="330"/>
      <c r="AH23" s="330"/>
      <c r="AI23" s="330"/>
      <c r="AJ23" s="330"/>
      <c r="AK23" s="310"/>
      <c r="AL23" s="310"/>
      <c r="AM23" s="310"/>
      <c r="AN23" s="310"/>
      <c r="AO23" s="310"/>
      <c r="AP23" s="310"/>
      <c r="AQ23" s="310"/>
      <c r="AR23" s="310"/>
      <c r="AS23" s="310"/>
      <c r="AT23" s="310"/>
      <c r="AU23" s="310"/>
      <c r="AV23" s="310"/>
      <c r="AW23" s="310"/>
      <c r="AX23" s="310"/>
      <c r="AY23" s="310"/>
      <c r="AZ23" s="310"/>
      <c r="BA23" s="310"/>
      <c r="BB23" s="310"/>
      <c r="BC23" s="310"/>
      <c r="BD23" s="310"/>
      <c r="BE23" s="310"/>
      <c r="BF23" s="310"/>
      <c r="BG23" s="310"/>
      <c r="BH23" s="310"/>
      <c r="BI23" s="310"/>
      <c r="BJ23" s="310"/>
      <c r="BK23" s="310"/>
      <c r="BL23" s="310"/>
      <c r="BM23" s="310"/>
      <c r="BN23" s="310"/>
      <c r="BO23" s="310"/>
    </row>
    <row r="24" spans="1:67" ht="12.75" customHeight="1" x14ac:dyDescent="0.2">
      <c r="A24" s="23"/>
      <c r="B24" s="370" t="s">
        <v>190</v>
      </c>
      <c r="C24" s="113">
        <f>D24/(D23+D24+1E-50)*(D23+D24+D30-C30)</f>
        <v>0</v>
      </c>
      <c r="D24" s="256"/>
      <c r="E24" s="219">
        <v>0.4</v>
      </c>
      <c r="F24" s="422"/>
      <c r="G24" s="423"/>
      <c r="H24" s="258"/>
      <c r="I24" s="114"/>
      <c r="J24" s="115">
        <f t="shared" si="1"/>
        <v>0</v>
      </c>
      <c r="K24" s="116">
        <f>D24*H24</f>
        <v>0</v>
      </c>
      <c r="L24" s="21"/>
      <c r="M24" s="22">
        <f t="shared" si="0"/>
        <v>-1</v>
      </c>
      <c r="N24" s="484"/>
      <c r="O24" s="77" t="s">
        <v>18</v>
      </c>
      <c r="P24" s="108" t="str">
        <f>IF((S24&lt;=R24)*(R24&lt;&gt;0),"v","")</f>
        <v/>
      </c>
      <c r="Q24" s="122" t="str">
        <f>IF(R24&gt;=S24,"","x")</f>
        <v/>
      </c>
      <c r="R24" s="123">
        <f>J69</f>
        <v>0</v>
      </c>
      <c r="S24" s="124">
        <f>K69</f>
        <v>0</v>
      </c>
      <c r="T24" s="235"/>
      <c r="U24" s="328"/>
      <c r="V24" s="328"/>
      <c r="W24" s="329"/>
      <c r="X24" s="329"/>
      <c r="Y24" s="329"/>
      <c r="Z24" s="329"/>
      <c r="AA24" s="328"/>
      <c r="AB24" s="328"/>
      <c r="AC24" s="328"/>
      <c r="AD24" s="330"/>
      <c r="AE24" s="330"/>
      <c r="AF24" s="330"/>
      <c r="AG24" s="330"/>
      <c r="AH24" s="330"/>
      <c r="AI24" s="330"/>
      <c r="AJ24" s="330"/>
      <c r="AK24" s="310"/>
      <c r="AL24" s="310"/>
      <c r="AM24" s="310"/>
      <c r="AN24" s="310"/>
      <c r="AO24" s="310"/>
      <c r="AP24" s="310"/>
      <c r="AQ24" s="310"/>
      <c r="AR24" s="310"/>
      <c r="AS24" s="310"/>
      <c r="AT24" s="310"/>
      <c r="AU24" s="310"/>
      <c r="AV24" s="310"/>
      <c r="AW24" s="310"/>
      <c r="AX24" s="310"/>
      <c r="AY24" s="310"/>
      <c r="AZ24" s="310"/>
      <c r="BA24" s="310"/>
      <c r="BB24" s="310"/>
      <c r="BC24" s="310"/>
      <c r="BD24" s="310"/>
      <c r="BE24" s="310"/>
      <c r="BF24" s="310"/>
      <c r="BG24" s="310"/>
      <c r="BH24" s="310"/>
      <c r="BI24" s="310"/>
      <c r="BJ24" s="310"/>
      <c r="BK24" s="310"/>
      <c r="BL24" s="310"/>
      <c r="BM24" s="310"/>
      <c r="BN24" s="310"/>
      <c r="BO24" s="310"/>
    </row>
    <row r="25" spans="1:67" ht="12.75" customHeight="1" x14ac:dyDescent="0.2">
      <c r="A25" s="23"/>
      <c r="B25" s="289" t="s">
        <v>32</v>
      </c>
      <c r="C25" s="113">
        <f>D25+D32+D33-C32-C33</f>
        <v>0</v>
      </c>
      <c r="D25" s="256"/>
      <c r="E25" s="219">
        <v>0.09</v>
      </c>
      <c r="F25" s="422"/>
      <c r="G25" s="423"/>
      <c r="H25" s="258"/>
      <c r="I25" s="117"/>
      <c r="J25" s="115">
        <f t="shared" si="1"/>
        <v>0</v>
      </c>
      <c r="K25" s="116">
        <f>D25*H25</f>
        <v>0</v>
      </c>
      <c r="L25" s="21"/>
      <c r="M25" s="22">
        <f t="shared" si="0"/>
        <v>-1</v>
      </c>
      <c r="N25" s="484"/>
      <c r="O25" s="77" t="s">
        <v>19</v>
      </c>
      <c r="P25" s="108" t="str">
        <f>IF((S25&lt;=R25)*(R25&lt;&gt;0),"v","")</f>
        <v/>
      </c>
      <c r="Q25" s="109" t="str">
        <f>IF(S25&lt;=R25,"","x")</f>
        <v/>
      </c>
      <c r="R25" s="123">
        <f>J70</f>
        <v>0</v>
      </c>
      <c r="S25" s="124">
        <f>K70</f>
        <v>0</v>
      </c>
      <c r="T25" s="235"/>
      <c r="U25" s="328"/>
      <c r="V25" s="328" t="s">
        <v>57</v>
      </c>
      <c r="W25" s="329"/>
      <c r="X25" s="329"/>
      <c r="Y25" s="329"/>
      <c r="Z25" s="329"/>
      <c r="AA25" s="328"/>
      <c r="AB25" s="328"/>
      <c r="AC25" s="328"/>
      <c r="AD25" s="330"/>
      <c r="AE25" s="330"/>
      <c r="AF25" s="330"/>
      <c r="AG25" s="330"/>
      <c r="AH25" s="330"/>
      <c r="AI25" s="330"/>
      <c r="AJ25" s="330"/>
      <c r="AK25" s="310"/>
      <c r="AL25" s="310"/>
      <c r="AM25" s="310"/>
      <c r="AN25" s="310"/>
      <c r="AO25" s="310"/>
      <c r="AP25" s="310"/>
      <c r="AQ25" s="310"/>
      <c r="AR25" s="310"/>
      <c r="AS25" s="310"/>
      <c r="AT25" s="310"/>
      <c r="AU25" s="310"/>
      <c r="AV25" s="310"/>
      <c r="AW25" s="310"/>
      <c r="AX25" s="310"/>
      <c r="AY25" s="310"/>
      <c r="AZ25" s="310"/>
      <c r="BA25" s="310"/>
      <c r="BB25" s="310"/>
      <c r="BC25" s="310"/>
      <c r="BD25" s="310"/>
      <c r="BE25" s="310"/>
      <c r="BF25" s="310"/>
      <c r="BG25" s="310"/>
      <c r="BH25" s="310"/>
      <c r="BI25" s="310"/>
      <c r="BJ25" s="310"/>
      <c r="BK25" s="310"/>
      <c r="BL25" s="310"/>
      <c r="BM25" s="310"/>
      <c r="BN25" s="310"/>
      <c r="BO25" s="310"/>
    </row>
    <row r="26" spans="1:67" ht="12.75" customHeight="1" x14ac:dyDescent="0.2">
      <c r="A26" s="23"/>
      <c r="B26" s="289" t="s">
        <v>33</v>
      </c>
      <c r="C26" s="451"/>
      <c r="D26" s="452"/>
      <c r="E26" s="219">
        <v>0.09</v>
      </c>
      <c r="F26" s="422"/>
      <c r="G26" s="423"/>
      <c r="H26" s="258"/>
      <c r="I26" s="117"/>
      <c r="J26" s="115">
        <f t="shared" si="1"/>
        <v>0</v>
      </c>
      <c r="K26" s="116">
        <f>C26*H26</f>
        <v>0</v>
      </c>
      <c r="L26" s="21"/>
      <c r="M26" s="22">
        <f t="shared" si="0"/>
        <v>-1</v>
      </c>
      <c r="N26" s="484"/>
      <c r="O26" s="125"/>
      <c r="P26" s="126"/>
      <c r="Q26" s="127"/>
      <c r="R26" s="128"/>
      <c r="S26" s="129"/>
      <c r="T26" s="235"/>
      <c r="U26" s="328"/>
      <c r="V26" s="328" t="s">
        <v>58</v>
      </c>
      <c r="W26" s="329"/>
      <c r="X26" s="329"/>
      <c r="Y26" s="329" t="s">
        <v>59</v>
      </c>
      <c r="Z26" s="329"/>
      <c r="AA26" s="329"/>
      <c r="AB26" s="329" t="s">
        <v>53</v>
      </c>
      <c r="AC26" s="329" t="s">
        <v>52</v>
      </c>
      <c r="AD26" s="333">
        <f>AG20-AE28-AE29-AE30-AE38-AE39-AE40</f>
        <v>0</v>
      </c>
      <c r="AE26" s="330" t="s">
        <v>56</v>
      </c>
      <c r="AF26" s="330" t="s">
        <v>55</v>
      </c>
      <c r="AG26" s="330" t="s">
        <v>54</v>
      </c>
      <c r="AH26" s="330"/>
      <c r="AI26" s="330"/>
      <c r="AJ26" s="330"/>
      <c r="AK26" s="310"/>
      <c r="AL26" s="310"/>
      <c r="AM26" s="310"/>
      <c r="AN26" s="310"/>
      <c r="AO26" s="310"/>
      <c r="AP26" s="310"/>
      <c r="AQ26" s="310"/>
      <c r="AR26" s="310"/>
      <c r="AS26" s="310"/>
      <c r="AT26" s="310"/>
      <c r="AU26" s="310"/>
      <c r="AV26" s="310"/>
      <c r="AW26" s="310"/>
      <c r="AX26" s="310"/>
      <c r="AY26" s="310"/>
      <c r="AZ26" s="310"/>
      <c r="BA26" s="310"/>
      <c r="BB26" s="310"/>
      <c r="BC26" s="310"/>
      <c r="BD26" s="310"/>
      <c r="BE26" s="310"/>
      <c r="BF26" s="310"/>
      <c r="BG26" s="310"/>
      <c r="BH26" s="310"/>
      <c r="BI26" s="310"/>
      <c r="BJ26" s="310"/>
      <c r="BK26" s="310"/>
      <c r="BL26" s="310"/>
      <c r="BM26" s="310"/>
      <c r="BN26" s="310"/>
      <c r="BO26" s="310"/>
    </row>
    <row r="27" spans="1:67" ht="12.75" customHeight="1" x14ac:dyDescent="0.2">
      <c r="A27" s="23"/>
      <c r="B27" s="289" t="s">
        <v>161</v>
      </c>
      <c r="C27" s="451"/>
      <c r="D27" s="452"/>
      <c r="E27" s="219">
        <v>0.17</v>
      </c>
      <c r="F27" s="422"/>
      <c r="G27" s="423"/>
      <c r="H27" s="258"/>
      <c r="I27" s="117"/>
      <c r="J27" s="121">
        <f t="shared" si="1"/>
        <v>0</v>
      </c>
      <c r="K27" s="116">
        <f>C27*H27</f>
        <v>0</v>
      </c>
      <c r="L27" s="21"/>
      <c r="M27" s="22">
        <f t="shared" si="0"/>
        <v>-1</v>
      </c>
      <c r="N27" s="484"/>
      <c r="O27" s="95" t="s">
        <v>36</v>
      </c>
      <c r="P27" s="130"/>
      <c r="Q27" s="131"/>
      <c r="R27" s="132"/>
      <c r="S27" s="133"/>
      <c r="T27" s="235"/>
      <c r="U27" s="328"/>
      <c r="V27" s="334"/>
      <c r="W27" s="329"/>
      <c r="X27" s="329"/>
      <c r="Y27" s="329">
        <f>SUM(Y28:Y40)</f>
        <v>0</v>
      </c>
      <c r="Z27" s="335">
        <f>MIN(Z28:Z40)</f>
        <v>0</v>
      </c>
      <c r="AA27" s="329"/>
      <c r="AB27" s="329"/>
      <c r="AC27" s="336">
        <f>SUM(AC28:AC40)</f>
        <v>0</v>
      </c>
      <c r="AD27" s="337"/>
      <c r="AE27" s="337"/>
      <c r="AF27" s="337"/>
      <c r="AG27" s="330"/>
      <c r="AH27" s="330"/>
      <c r="AI27" s="330"/>
      <c r="AJ27" s="330"/>
      <c r="AK27" s="310"/>
      <c r="AL27" s="310"/>
      <c r="AM27" s="310"/>
      <c r="AN27" s="310"/>
      <c r="AO27" s="310"/>
      <c r="AP27" s="310"/>
      <c r="AQ27" s="310"/>
      <c r="AR27" s="310"/>
      <c r="AS27" s="310"/>
      <c r="AT27" s="310"/>
      <c r="AU27" s="310"/>
      <c r="AV27" s="310"/>
      <c r="AW27" s="310"/>
      <c r="AX27" s="310"/>
      <c r="AY27" s="310"/>
      <c r="AZ27" s="310"/>
      <c r="BA27" s="310"/>
      <c r="BB27" s="310"/>
      <c r="BC27" s="310"/>
      <c r="BD27" s="310"/>
      <c r="BE27" s="310"/>
      <c r="BF27" s="310"/>
      <c r="BG27" s="310"/>
      <c r="BH27" s="310"/>
      <c r="BI27" s="310"/>
      <c r="BJ27" s="310"/>
      <c r="BK27" s="310"/>
      <c r="BL27" s="310"/>
      <c r="BM27" s="310"/>
      <c r="BN27" s="310"/>
      <c r="BO27" s="310"/>
    </row>
    <row r="28" spans="1:67" ht="12.75" customHeight="1" x14ac:dyDescent="0.2">
      <c r="A28" s="23"/>
      <c r="B28" s="289" t="s">
        <v>162</v>
      </c>
      <c r="C28" s="451"/>
      <c r="D28" s="452"/>
      <c r="E28" s="219">
        <v>0.16</v>
      </c>
      <c r="F28" s="422"/>
      <c r="G28" s="423"/>
      <c r="H28" s="258"/>
      <c r="I28" s="117"/>
      <c r="J28" s="115">
        <f t="shared" si="1"/>
        <v>0</v>
      </c>
      <c r="K28" s="116">
        <f>C28*H28</f>
        <v>0</v>
      </c>
      <c r="L28" s="21"/>
      <c r="M28" s="22">
        <f t="shared" si="0"/>
        <v>-1</v>
      </c>
      <c r="N28" s="484"/>
      <c r="O28" s="134"/>
      <c r="P28" s="46" t="s">
        <v>8</v>
      </c>
      <c r="Q28" s="46" t="s">
        <v>9</v>
      </c>
      <c r="R28" s="239"/>
      <c r="S28" s="240"/>
      <c r="T28" s="235"/>
      <c r="U28" s="330"/>
      <c r="V28" s="338">
        <f>W28+AA28-Y28</f>
        <v>0</v>
      </c>
      <c r="W28" s="329">
        <f>(Z$27=Z28)*Y$27</f>
        <v>0</v>
      </c>
      <c r="X28" s="329"/>
      <c r="Y28" s="329">
        <f>(Z28&gt;0)*(AA28-AF28)</f>
        <v>0</v>
      </c>
      <c r="Z28" s="335">
        <f>(AA28-AF28)</f>
        <v>0</v>
      </c>
      <c r="AA28" s="335">
        <f>AB28+AE28</f>
        <v>0</v>
      </c>
      <c r="AB28" s="329">
        <f>$AD$26*AC28/($AC$27+1E-50)</f>
        <v>0</v>
      </c>
      <c r="AC28" s="329">
        <f>AD28*AE28</f>
        <v>0</v>
      </c>
      <c r="AD28" s="337">
        <f>(AH28=0)*1</f>
        <v>1</v>
      </c>
      <c r="AE28" s="339">
        <f>MIN(AG28,SUM(D23,D24,D30))</f>
        <v>0</v>
      </c>
      <c r="AF28" s="340">
        <f>SUM(D23:D24,D30)</f>
        <v>0</v>
      </c>
      <c r="AG28" s="330">
        <f>IF(SUM(D$30,D$32,D$33,D$43,D$45,D$46)=0,INT(10*(MIN(0.5*K$10,0.15*C$11))+0.5)/10,INT(10*(D30/SUM(D$30,D$32,D$33,D$43,D$45,D$46,1E-50)*(MIN(0.5*K$10,0.15*C$11)))+0.5)/10)</f>
        <v>0</v>
      </c>
      <c r="AH28" s="333">
        <f>AG28-AE28</f>
        <v>0</v>
      </c>
      <c r="AI28" s="330"/>
      <c r="AJ28" s="330"/>
      <c r="AK28" s="310"/>
      <c r="AL28" s="310"/>
      <c r="AM28" s="310"/>
      <c r="AN28" s="310"/>
      <c r="AO28" s="310"/>
      <c r="AP28" s="310"/>
      <c r="AQ28" s="310"/>
      <c r="AR28" s="310"/>
      <c r="AS28" s="310"/>
      <c r="AT28" s="310"/>
      <c r="AU28" s="310"/>
      <c r="AV28" s="310"/>
      <c r="AW28" s="310"/>
      <c r="AX28" s="310"/>
      <c r="AY28" s="310"/>
      <c r="AZ28" s="310"/>
      <c r="BA28" s="310"/>
      <c r="BB28" s="310"/>
      <c r="BC28" s="310"/>
      <c r="BD28" s="310"/>
      <c r="BE28" s="310"/>
      <c r="BF28" s="310"/>
      <c r="BG28" s="310"/>
      <c r="BH28" s="310"/>
      <c r="BI28" s="310"/>
      <c r="BJ28" s="310"/>
      <c r="BK28" s="310"/>
      <c r="BL28" s="310"/>
      <c r="BM28" s="310"/>
      <c r="BN28" s="310"/>
      <c r="BO28" s="310"/>
    </row>
    <row r="29" spans="1:67" ht="12.75" customHeight="1" thickBot="1" x14ac:dyDescent="0.25">
      <c r="A29" s="23"/>
      <c r="B29" s="289" t="s">
        <v>163</v>
      </c>
      <c r="C29" s="451"/>
      <c r="D29" s="452"/>
      <c r="E29" s="219">
        <v>0.16</v>
      </c>
      <c r="F29" s="422"/>
      <c r="G29" s="423"/>
      <c r="H29" s="258"/>
      <c r="I29" s="117"/>
      <c r="J29" s="115">
        <f t="shared" si="1"/>
        <v>0</v>
      </c>
      <c r="K29" s="116">
        <f>C29*H29</f>
        <v>0</v>
      </c>
      <c r="L29" s="21"/>
      <c r="M29" s="22">
        <f t="shared" si="0"/>
        <v>-1</v>
      </c>
      <c r="N29" s="484"/>
      <c r="O29" s="135" t="s">
        <v>38</v>
      </c>
      <c r="P29" s="136" t="str">
        <f>IF(Q29="","v","")</f>
        <v/>
      </c>
      <c r="Q29" s="137" t="str">
        <f>IF(CONCATENATE(Q9,Q12,Q13,Q18,Q19,Q24,Q25)="","","x")</f>
        <v>x</v>
      </c>
      <c r="R29" s="138"/>
      <c r="S29" s="139"/>
      <c r="T29" s="235"/>
      <c r="U29" s="330"/>
      <c r="V29" s="338">
        <f>W29+AA29-Y29</f>
        <v>0</v>
      </c>
      <c r="W29" s="329">
        <f>(Z$27=Z29)*Y$27</f>
        <v>0</v>
      </c>
      <c r="X29" s="329"/>
      <c r="Y29" s="329">
        <f>(Z29&gt;0)*(AA29-AF29)</f>
        <v>0</v>
      </c>
      <c r="Z29" s="335">
        <f>(AA29-AF29)</f>
        <v>0</v>
      </c>
      <c r="AA29" s="335">
        <f>AB29+AE29</f>
        <v>0</v>
      </c>
      <c r="AB29" s="329">
        <f>$AD$26*AC29/($AC$27+1E-50)</f>
        <v>0</v>
      </c>
      <c r="AC29" s="329">
        <f>AD29*AE29</f>
        <v>0</v>
      </c>
      <c r="AD29" s="337">
        <f>(AH29=0)*1</f>
        <v>1</v>
      </c>
      <c r="AE29" s="331">
        <f>MIN(AG29,SUM(D25,D32))</f>
        <v>0</v>
      </c>
      <c r="AF29" s="340">
        <f>SUM(D25,D32)</f>
        <v>0</v>
      </c>
      <c r="AG29" s="330">
        <f>INT(10*(D32/SUM(D$30,D$32,D$33,D$43,D$45,D$46,1E-50)*(MIN(0.5*K$10,0.15*C$11)))+0.5)/10</f>
        <v>0</v>
      </c>
      <c r="AH29" s="333">
        <f>AG29-AE29</f>
        <v>0</v>
      </c>
      <c r="AI29" s="330"/>
      <c r="AJ29" s="330"/>
      <c r="AK29" s="310"/>
      <c r="AL29" s="310"/>
      <c r="AM29" s="310"/>
      <c r="AN29" s="310"/>
      <c r="AO29" s="310"/>
      <c r="AP29" s="310"/>
      <c r="AQ29" s="310"/>
      <c r="AR29" s="310"/>
      <c r="AS29" s="310"/>
      <c r="AT29" s="310"/>
      <c r="AU29" s="310"/>
      <c r="AV29" s="310"/>
      <c r="AW29" s="310"/>
      <c r="AX29" s="310"/>
      <c r="AY29" s="310"/>
      <c r="AZ29" s="310"/>
      <c r="BA29" s="310"/>
      <c r="BB29" s="310"/>
      <c r="BC29" s="310"/>
      <c r="BD29" s="310"/>
      <c r="BE29" s="310"/>
      <c r="BF29" s="310"/>
      <c r="BG29" s="310"/>
      <c r="BH29" s="310"/>
      <c r="BI29" s="310"/>
      <c r="BJ29" s="310"/>
      <c r="BK29" s="310"/>
      <c r="BL29" s="310"/>
      <c r="BM29" s="310"/>
      <c r="BN29" s="310"/>
      <c r="BO29" s="310"/>
    </row>
    <row r="30" spans="1:67" ht="12.75" customHeight="1" thickBot="1" x14ac:dyDescent="0.25">
      <c r="A30" s="23"/>
      <c r="B30" s="289" t="s">
        <v>35</v>
      </c>
      <c r="C30" s="15">
        <f>V28</f>
        <v>0</v>
      </c>
      <c r="D30" s="257"/>
      <c r="E30" s="219">
        <v>1</v>
      </c>
      <c r="F30" s="422"/>
      <c r="G30" s="423"/>
      <c r="H30" s="258"/>
      <c r="I30" s="117"/>
      <c r="J30" s="115">
        <f t="shared" si="1"/>
        <v>0</v>
      </c>
      <c r="K30" s="116">
        <f>D30*H30</f>
        <v>0</v>
      </c>
      <c r="L30" s="21"/>
      <c r="M30" s="22">
        <f t="shared" si="0"/>
        <v>-1</v>
      </c>
      <c r="N30" s="484"/>
      <c r="T30" s="235"/>
      <c r="U30" s="328"/>
      <c r="V30" s="338">
        <f>W30+AA30-Y30</f>
        <v>0</v>
      </c>
      <c r="W30" s="329">
        <f>(Z$27=Z30)*Y$27</f>
        <v>0</v>
      </c>
      <c r="X30" s="329"/>
      <c r="Y30" s="329">
        <f>(Z30&gt;0)*(AA30-AF30)</f>
        <v>0</v>
      </c>
      <c r="Z30" s="335">
        <f>(AA30-AF30)</f>
        <v>0</v>
      </c>
      <c r="AA30" s="335">
        <f>AB30+AE30</f>
        <v>0</v>
      </c>
      <c r="AB30" s="329">
        <f>$AD$26*AC30/($AC$27+1E-50)</f>
        <v>0</v>
      </c>
      <c r="AC30" s="329">
        <f>AD30*AE30</f>
        <v>0</v>
      </c>
      <c r="AD30" s="337">
        <f>(AH30=0)*1</f>
        <v>1</v>
      </c>
      <c r="AE30" s="331">
        <f>MIN(AG30,SUM(D25,D33))</f>
        <v>0</v>
      </c>
      <c r="AF30" s="340">
        <f>SUM(D25,D33)</f>
        <v>0</v>
      </c>
      <c r="AG30" s="330">
        <f>INT(10*(D33/SUM(D$30,D$32,D$33,D$43,D$45,D$46,1E-50)*(MIN(0.5*K$10,0.15*C$11)))+0.5)/10</f>
        <v>0</v>
      </c>
      <c r="AH30" s="333">
        <f>AG30-AE30</f>
        <v>0</v>
      </c>
      <c r="AI30" s="330"/>
      <c r="AJ30" s="330"/>
      <c r="AK30" s="310"/>
      <c r="AL30" s="310"/>
      <c r="AM30" s="310"/>
      <c r="AN30" s="310"/>
      <c r="AO30" s="310"/>
      <c r="AP30" s="310"/>
      <c r="AQ30" s="310"/>
      <c r="AR30" s="310"/>
      <c r="AS30" s="310"/>
      <c r="AT30" s="310"/>
      <c r="AU30" s="310"/>
      <c r="AV30" s="310"/>
      <c r="AW30" s="310"/>
      <c r="AX30" s="310"/>
      <c r="AY30" s="310"/>
      <c r="AZ30" s="310"/>
      <c r="BA30" s="310"/>
      <c r="BB30" s="310"/>
      <c r="BC30" s="310"/>
      <c r="BD30" s="310"/>
      <c r="BE30" s="310"/>
      <c r="BF30" s="310"/>
      <c r="BG30" s="310"/>
      <c r="BH30" s="310"/>
      <c r="BI30" s="310"/>
      <c r="BJ30" s="310"/>
      <c r="BK30" s="310"/>
      <c r="BL30" s="310"/>
      <c r="BM30" s="310"/>
      <c r="BN30" s="310"/>
      <c r="BO30" s="310"/>
    </row>
    <row r="31" spans="1:67" ht="12.75" customHeight="1" x14ac:dyDescent="0.2">
      <c r="A31" s="23"/>
      <c r="B31" s="289" t="s">
        <v>183</v>
      </c>
      <c r="C31" s="432"/>
      <c r="D31" s="433"/>
      <c r="E31" s="219">
        <v>1</v>
      </c>
      <c r="F31" s="422"/>
      <c r="G31" s="423"/>
      <c r="H31" s="258"/>
      <c r="I31" s="117"/>
      <c r="J31" s="115">
        <f t="shared" si="1"/>
        <v>0</v>
      </c>
      <c r="K31" s="116">
        <f>C31*H31</f>
        <v>0</v>
      </c>
      <c r="L31" s="21"/>
      <c r="M31" s="22">
        <f t="shared" si="0"/>
        <v>-1</v>
      </c>
      <c r="N31" s="484"/>
      <c r="O31" s="295" t="s">
        <v>174</v>
      </c>
      <c r="P31" s="27"/>
      <c r="Q31" s="27"/>
      <c r="R31" s="27"/>
      <c r="S31" s="28"/>
      <c r="T31" s="235"/>
      <c r="U31" s="328"/>
      <c r="V31" s="328"/>
      <c r="W31" s="329"/>
      <c r="X31" s="329"/>
      <c r="Y31" s="329"/>
      <c r="Z31" s="329"/>
      <c r="AA31" s="329"/>
      <c r="AB31" s="329"/>
      <c r="AC31" s="329"/>
      <c r="AD31" s="337"/>
      <c r="AE31" s="337"/>
      <c r="AF31" s="337"/>
      <c r="AG31" s="330"/>
      <c r="AH31" s="330"/>
      <c r="AI31" s="330"/>
      <c r="AJ31" s="330"/>
      <c r="AK31" s="310"/>
      <c r="AL31" s="310"/>
      <c r="AM31" s="310"/>
      <c r="AN31" s="310"/>
      <c r="AO31" s="310"/>
      <c r="AP31" s="310"/>
      <c r="AQ31" s="310"/>
      <c r="AR31" s="310"/>
      <c r="AS31" s="310"/>
      <c r="AT31" s="310"/>
      <c r="AU31" s="310"/>
      <c r="AV31" s="310"/>
      <c r="AW31" s="310"/>
      <c r="AX31" s="310"/>
      <c r="AY31" s="310"/>
      <c r="AZ31" s="310"/>
      <c r="BA31" s="310"/>
      <c r="BB31" s="310"/>
      <c r="BC31" s="310"/>
      <c r="BD31" s="310"/>
      <c r="BE31" s="310"/>
      <c r="BF31" s="310"/>
      <c r="BG31" s="310"/>
      <c r="BH31" s="310"/>
      <c r="BI31" s="310"/>
      <c r="BJ31" s="310"/>
      <c r="BK31" s="310"/>
      <c r="BL31" s="310"/>
      <c r="BM31" s="310"/>
      <c r="BN31" s="310"/>
      <c r="BO31" s="310"/>
    </row>
    <row r="32" spans="1:67" ht="12.75" customHeight="1" x14ac:dyDescent="0.2">
      <c r="A32" s="23"/>
      <c r="B32" s="289" t="s">
        <v>37</v>
      </c>
      <c r="C32" s="15">
        <f>V29</f>
        <v>0</v>
      </c>
      <c r="D32" s="257"/>
      <c r="E32" s="219">
        <v>1</v>
      </c>
      <c r="F32" s="422"/>
      <c r="G32" s="423"/>
      <c r="H32" s="258"/>
      <c r="I32" s="117"/>
      <c r="J32" s="115">
        <f t="shared" si="1"/>
        <v>0</v>
      </c>
      <c r="K32" s="116">
        <f>D32*H32</f>
        <v>0</v>
      </c>
      <c r="L32" s="21"/>
      <c r="M32" s="22">
        <f t="shared" si="0"/>
        <v>-1</v>
      </c>
      <c r="N32" s="484"/>
      <c r="O32" s="241"/>
      <c r="P32" s="242"/>
      <c r="Q32" s="31"/>
      <c r="R32" s="31"/>
      <c r="S32" s="33"/>
      <c r="T32" s="235"/>
      <c r="U32" s="341"/>
      <c r="V32" s="328"/>
      <c r="W32" s="329"/>
      <c r="X32" s="328"/>
      <c r="Y32" s="329"/>
      <c r="Z32" s="329"/>
      <c r="AA32" s="328"/>
      <c r="AB32" s="328"/>
      <c r="AC32" s="328"/>
      <c r="AD32" s="337"/>
      <c r="AE32" s="337"/>
      <c r="AF32" s="337"/>
      <c r="AG32" s="330"/>
      <c r="AH32" s="330"/>
      <c r="AI32" s="330"/>
      <c r="AJ32" s="330"/>
      <c r="AK32" s="310"/>
      <c r="AL32" s="310"/>
      <c r="AM32" s="310"/>
      <c r="AN32" s="310"/>
      <c r="AO32" s="310"/>
      <c r="AP32" s="310"/>
      <c r="AQ32" s="310"/>
      <c r="AR32" s="310"/>
      <c r="AS32" s="310"/>
      <c r="AT32" s="310"/>
      <c r="AU32" s="310"/>
      <c r="AV32" s="310"/>
      <c r="AW32" s="310"/>
      <c r="AX32" s="310"/>
      <c r="AY32" s="310"/>
      <c r="AZ32" s="310"/>
      <c r="BA32" s="310"/>
      <c r="BB32" s="310"/>
      <c r="BC32" s="310"/>
      <c r="BD32" s="310"/>
      <c r="BE32" s="310"/>
      <c r="BF32" s="310"/>
      <c r="BG32" s="310"/>
      <c r="BH32" s="310"/>
      <c r="BI32" s="310"/>
      <c r="BJ32" s="310"/>
      <c r="BK32" s="310"/>
      <c r="BL32" s="310"/>
      <c r="BM32" s="310"/>
      <c r="BN32" s="310"/>
      <c r="BO32" s="310"/>
    </row>
    <row r="33" spans="1:67" ht="12.75" customHeight="1" thickBot="1" x14ac:dyDescent="0.25">
      <c r="A33" s="23"/>
      <c r="B33" s="289" t="s">
        <v>112</v>
      </c>
      <c r="C33" s="15">
        <f>V30</f>
        <v>0</v>
      </c>
      <c r="D33" s="257"/>
      <c r="E33" s="251">
        <v>1</v>
      </c>
      <c r="F33" s="424"/>
      <c r="G33" s="425"/>
      <c r="H33" s="258"/>
      <c r="I33" s="117"/>
      <c r="J33" s="115">
        <f t="shared" si="1"/>
        <v>0</v>
      </c>
      <c r="K33" s="116">
        <f>D33*H33</f>
        <v>0</v>
      </c>
      <c r="L33" s="21"/>
      <c r="M33" s="22">
        <f t="shared" si="0"/>
        <v>-1</v>
      </c>
      <c r="N33" s="484"/>
      <c r="O33" s="480"/>
      <c r="P33" s="481"/>
      <c r="Q33" s="481"/>
      <c r="R33" s="481"/>
      <c r="S33" s="482"/>
      <c r="T33" s="235"/>
      <c r="U33" s="328"/>
      <c r="V33" s="328"/>
      <c r="W33" s="329"/>
      <c r="X33" s="328"/>
      <c r="Y33" s="329"/>
      <c r="Z33" s="329"/>
      <c r="AA33" s="328"/>
      <c r="AB33" s="328"/>
      <c r="AC33" s="328"/>
      <c r="AD33" s="337"/>
      <c r="AE33" s="337"/>
      <c r="AF33" s="337"/>
      <c r="AG33" s="330"/>
      <c r="AH33" s="330"/>
      <c r="AI33" s="330"/>
      <c r="AJ33" s="330"/>
      <c r="AK33" s="310"/>
      <c r="AL33" s="310"/>
      <c r="AM33" s="310"/>
      <c r="AN33" s="310"/>
      <c r="AO33" s="310"/>
      <c r="AP33" s="310"/>
      <c r="AQ33" s="310"/>
      <c r="AR33" s="310"/>
      <c r="AS33" s="310"/>
      <c r="AT33" s="310"/>
      <c r="AU33" s="310"/>
      <c r="AV33" s="310"/>
      <c r="AW33" s="310"/>
      <c r="AX33" s="310"/>
      <c r="AY33" s="310"/>
      <c r="AZ33" s="310"/>
      <c r="BA33" s="310"/>
      <c r="BB33" s="310"/>
      <c r="BC33" s="310"/>
      <c r="BD33" s="310"/>
      <c r="BE33" s="310"/>
      <c r="BF33" s="310"/>
      <c r="BG33" s="310"/>
      <c r="BH33" s="310"/>
      <c r="BI33" s="310"/>
      <c r="BJ33" s="310"/>
      <c r="BK33" s="310"/>
      <c r="BL33" s="310"/>
      <c r="BM33" s="310"/>
      <c r="BN33" s="310"/>
      <c r="BO33" s="310"/>
    </row>
    <row r="34" spans="1:67" ht="12.75" customHeight="1" thickBot="1" x14ac:dyDescent="0.25">
      <c r="A34" s="23"/>
      <c r="B34" s="268" t="s">
        <v>39</v>
      </c>
      <c r="C34" s="269">
        <f>SUM(C23:C25,C26,C27,C28,C29,C30,C31,C32,C33)</f>
        <v>0</v>
      </c>
      <c r="D34" s="269">
        <f>SUM(D23:D25,C26,C27,C28,C29,D30,C31,D32,D33)</f>
        <v>0</v>
      </c>
      <c r="E34" s="270"/>
      <c r="F34" s="270"/>
      <c r="G34" s="270"/>
      <c r="H34" s="271"/>
      <c r="I34" s="272"/>
      <c r="J34" s="273">
        <f>SUM(J23:J33)</f>
        <v>0</v>
      </c>
      <c r="K34" s="274">
        <f>SUM(K23:K33)</f>
        <v>0</v>
      </c>
      <c r="L34" s="21"/>
      <c r="M34" s="22">
        <f t="shared" si="0"/>
        <v>-1</v>
      </c>
      <c r="N34" s="145"/>
      <c r="O34" s="491" t="s">
        <v>116</v>
      </c>
      <c r="P34" s="492"/>
      <c r="Q34" s="492"/>
      <c r="R34" s="492"/>
      <c r="S34" s="493"/>
      <c r="T34" s="235"/>
      <c r="U34" s="328"/>
      <c r="V34" s="328"/>
      <c r="W34" s="329"/>
      <c r="X34" s="328"/>
      <c r="Y34" s="329"/>
      <c r="Z34" s="329"/>
      <c r="AA34" s="328"/>
      <c r="AB34" s="328"/>
      <c r="AC34" s="328"/>
      <c r="AD34" s="337"/>
      <c r="AE34" s="337"/>
      <c r="AF34" s="337"/>
      <c r="AG34" s="330"/>
      <c r="AH34" s="330"/>
      <c r="AI34" s="330"/>
      <c r="AJ34" s="330"/>
      <c r="AK34" s="310"/>
      <c r="AL34" s="310"/>
      <c r="AM34" s="310"/>
      <c r="AN34" s="310"/>
      <c r="AO34" s="310"/>
      <c r="AP34" s="310"/>
      <c r="AQ34" s="310"/>
      <c r="AR34" s="310"/>
      <c r="AS34" s="310"/>
      <c r="AT34" s="310"/>
      <c r="AU34" s="310"/>
      <c r="AV34" s="310"/>
      <c r="AW34" s="310"/>
      <c r="AX34" s="310"/>
      <c r="AY34" s="310"/>
      <c r="AZ34" s="310"/>
      <c r="BA34" s="310"/>
      <c r="BB34" s="310"/>
      <c r="BC34" s="310"/>
      <c r="BD34" s="310"/>
      <c r="BE34" s="310"/>
      <c r="BF34" s="310"/>
      <c r="BG34" s="310"/>
      <c r="BH34" s="310"/>
      <c r="BI34" s="310"/>
      <c r="BJ34" s="310"/>
      <c r="BK34" s="310"/>
      <c r="BL34" s="310"/>
      <c r="BM34" s="310"/>
      <c r="BN34" s="310"/>
      <c r="BO34" s="310"/>
    </row>
    <row r="35" spans="1:67" ht="12.75" customHeight="1" x14ac:dyDescent="0.25">
      <c r="A35" s="23"/>
      <c r="B35" s="475" t="s">
        <v>113</v>
      </c>
      <c r="C35" s="476"/>
      <c r="D35" s="281"/>
      <c r="E35" s="282"/>
      <c r="F35" s="283"/>
      <c r="G35" s="284"/>
      <c r="H35" s="285"/>
      <c r="I35" s="286"/>
      <c r="J35" s="287"/>
      <c r="K35" s="288"/>
      <c r="L35" s="21"/>
      <c r="M35" s="22">
        <f t="shared" si="0"/>
        <v>-1</v>
      </c>
      <c r="N35" s="145"/>
      <c r="O35" s="448" t="s">
        <v>131</v>
      </c>
      <c r="P35" s="449"/>
      <c r="Q35" s="449"/>
      <c r="R35" s="449"/>
      <c r="S35" s="450"/>
      <c r="T35" s="235"/>
      <c r="U35" s="328"/>
      <c r="V35" s="328"/>
      <c r="W35" s="329"/>
      <c r="X35" s="328"/>
      <c r="Y35" s="329"/>
      <c r="Z35" s="329"/>
      <c r="AA35" s="328"/>
      <c r="AB35" s="328"/>
      <c r="AC35" s="328"/>
      <c r="AD35" s="337"/>
      <c r="AE35" s="337"/>
      <c r="AF35" s="337"/>
      <c r="AG35" s="330"/>
      <c r="AH35" s="330"/>
      <c r="AI35" s="330"/>
      <c r="AJ35" s="330"/>
      <c r="AK35" s="310"/>
      <c r="AL35" s="310"/>
      <c r="AM35" s="310"/>
      <c r="AN35" s="310"/>
      <c r="AO35" s="310"/>
      <c r="AP35" s="310"/>
      <c r="AQ35" s="310"/>
      <c r="AR35" s="310"/>
      <c r="AS35" s="310"/>
      <c r="AT35" s="310"/>
      <c r="AU35" s="310"/>
      <c r="AV35" s="310"/>
      <c r="AW35" s="310"/>
      <c r="AX35" s="310"/>
      <c r="AY35" s="310"/>
      <c r="AZ35" s="310"/>
      <c r="BA35" s="310"/>
      <c r="BB35" s="310"/>
      <c r="BC35" s="310"/>
      <c r="BD35" s="310"/>
      <c r="BE35" s="310"/>
      <c r="BF35" s="310"/>
      <c r="BG35" s="310"/>
      <c r="BH35" s="310"/>
      <c r="BI35" s="310"/>
      <c r="BJ35" s="310"/>
      <c r="BK35" s="310"/>
      <c r="BL35" s="310"/>
      <c r="BM35" s="310"/>
      <c r="BN35" s="310"/>
      <c r="BO35" s="310"/>
    </row>
    <row r="36" spans="1:67" ht="12.75" customHeight="1" x14ac:dyDescent="0.25">
      <c r="A36" s="23"/>
      <c r="B36" s="289" t="s">
        <v>31</v>
      </c>
      <c r="C36" s="16">
        <f>(D36+((D36+D37)=0)*((D43+C44)&gt;0)*1E-50)/(D36+D37+1E-50)*(D36+D37+D43-C43)</f>
        <v>0</v>
      </c>
      <c r="D36" s="255"/>
      <c r="E36" s="219">
        <v>0.26</v>
      </c>
      <c r="F36" s="422"/>
      <c r="G36" s="423"/>
      <c r="H36" s="258"/>
      <c r="I36" s="117"/>
      <c r="J36" s="115">
        <f t="shared" ref="J36:J46" si="2">C36*E36</f>
        <v>0</v>
      </c>
      <c r="K36" s="116">
        <f>D36*H36</f>
        <v>0</v>
      </c>
      <c r="L36" s="21"/>
      <c r="M36" s="22">
        <f t="shared" si="0"/>
        <v>-1</v>
      </c>
      <c r="N36" s="145"/>
      <c r="O36" s="448" t="s">
        <v>171</v>
      </c>
      <c r="P36" s="449"/>
      <c r="Q36" s="449"/>
      <c r="R36" s="449"/>
      <c r="S36" s="450"/>
      <c r="T36" s="235"/>
      <c r="U36" s="328"/>
      <c r="V36" s="328"/>
      <c r="W36" s="329"/>
      <c r="X36" s="328"/>
      <c r="Y36" s="329"/>
      <c r="Z36" s="329"/>
      <c r="AA36" s="328"/>
      <c r="AB36" s="328"/>
      <c r="AC36" s="328"/>
      <c r="AD36" s="337"/>
      <c r="AE36" s="337"/>
      <c r="AF36" s="337"/>
      <c r="AG36" s="330"/>
      <c r="AH36" s="330"/>
      <c r="AI36" s="330"/>
      <c r="AJ36" s="330"/>
      <c r="AK36" s="310"/>
      <c r="AL36" s="310"/>
      <c r="AM36" s="310"/>
      <c r="AN36" s="310"/>
      <c r="AO36" s="310"/>
      <c r="AP36" s="310"/>
      <c r="AQ36" s="310"/>
      <c r="AR36" s="310"/>
      <c r="AS36" s="310"/>
      <c r="AT36" s="310"/>
      <c r="AU36" s="310"/>
      <c r="AV36" s="310"/>
      <c r="AW36" s="310"/>
      <c r="AX36" s="310"/>
      <c r="AY36" s="310"/>
      <c r="AZ36" s="310"/>
      <c r="BA36" s="310"/>
      <c r="BB36" s="310"/>
      <c r="BC36" s="310"/>
      <c r="BD36" s="310"/>
      <c r="BE36" s="310"/>
      <c r="BF36" s="310"/>
      <c r="BG36" s="310"/>
      <c r="BH36" s="310"/>
      <c r="BI36" s="310"/>
      <c r="BJ36" s="310"/>
      <c r="BK36" s="310"/>
      <c r="BL36" s="310"/>
      <c r="BM36" s="310"/>
      <c r="BN36" s="310"/>
      <c r="BO36" s="310"/>
    </row>
    <row r="37" spans="1:67" ht="12.75" customHeight="1" x14ac:dyDescent="0.2">
      <c r="A37" s="23"/>
      <c r="B37" s="370" t="s">
        <v>190</v>
      </c>
      <c r="C37" s="17">
        <f>D37/(D36+D37+1E-50)*(D36+D37+D43-C43)</f>
        <v>0</v>
      </c>
      <c r="D37" s="256"/>
      <c r="E37" s="219">
        <v>0.6</v>
      </c>
      <c r="F37" s="422"/>
      <c r="G37" s="423"/>
      <c r="H37" s="258"/>
      <c r="I37" s="117"/>
      <c r="J37" s="115">
        <f t="shared" si="2"/>
        <v>0</v>
      </c>
      <c r="K37" s="116">
        <f>D37*H37</f>
        <v>0</v>
      </c>
      <c r="L37" s="21"/>
      <c r="M37" s="22">
        <f t="shared" si="0"/>
        <v>-1</v>
      </c>
      <c r="N37" s="145"/>
      <c r="O37" s="448" t="s">
        <v>170</v>
      </c>
      <c r="P37" s="449"/>
      <c r="Q37" s="449"/>
      <c r="R37" s="449"/>
      <c r="S37" s="450"/>
      <c r="T37" s="310"/>
      <c r="U37" s="328"/>
      <c r="V37" s="328"/>
      <c r="W37" s="329"/>
      <c r="X37" s="328"/>
      <c r="Y37" s="329"/>
      <c r="Z37" s="329"/>
      <c r="AA37" s="328"/>
      <c r="AB37" s="328"/>
      <c r="AC37" s="328"/>
      <c r="AD37" s="337"/>
      <c r="AE37" s="337"/>
      <c r="AF37" s="337"/>
      <c r="AG37" s="330"/>
      <c r="AH37" s="330"/>
      <c r="AI37" s="330"/>
      <c r="AJ37" s="330"/>
      <c r="AK37" s="310"/>
      <c r="AL37" s="310"/>
      <c r="AM37" s="310"/>
      <c r="AN37" s="310"/>
      <c r="AO37" s="310"/>
      <c r="AP37" s="310"/>
      <c r="AQ37" s="310"/>
      <c r="AR37" s="310"/>
      <c r="AS37" s="310"/>
      <c r="AT37" s="310"/>
      <c r="AU37" s="310"/>
      <c r="AV37" s="310"/>
      <c r="AW37" s="310"/>
      <c r="AX37" s="310"/>
      <c r="AY37" s="310"/>
      <c r="AZ37" s="310"/>
      <c r="BA37" s="310"/>
      <c r="BB37" s="310"/>
      <c r="BC37" s="310"/>
      <c r="BD37" s="310"/>
      <c r="BE37" s="310"/>
      <c r="BF37" s="310"/>
      <c r="BG37" s="310"/>
      <c r="BH37" s="310"/>
      <c r="BI37" s="310"/>
      <c r="BJ37" s="310"/>
      <c r="BK37" s="310"/>
      <c r="BL37" s="310"/>
      <c r="BM37" s="310"/>
      <c r="BN37" s="310"/>
      <c r="BO37" s="310"/>
    </row>
    <row r="38" spans="1:67" ht="12.75" customHeight="1" x14ac:dyDescent="0.2">
      <c r="A38" s="23"/>
      <c r="B38" s="289" t="s">
        <v>32</v>
      </c>
      <c r="C38" s="113">
        <f>D38+D45+D46-C45-C46</f>
        <v>0</v>
      </c>
      <c r="D38" s="256"/>
      <c r="E38" s="219">
        <v>0.14000000000000001</v>
      </c>
      <c r="F38" s="422"/>
      <c r="G38" s="423"/>
      <c r="H38" s="258"/>
      <c r="I38" s="117"/>
      <c r="J38" s="115">
        <f t="shared" si="2"/>
        <v>0</v>
      </c>
      <c r="K38" s="116">
        <f>D38*H38</f>
        <v>0</v>
      </c>
      <c r="L38" s="21"/>
      <c r="M38" s="22">
        <f t="shared" si="0"/>
        <v>-1</v>
      </c>
      <c r="N38" s="145"/>
      <c r="O38" s="448" t="s">
        <v>168</v>
      </c>
      <c r="P38" s="449"/>
      <c r="Q38" s="449"/>
      <c r="R38" s="449"/>
      <c r="S38" s="450"/>
      <c r="T38" s="310"/>
      <c r="U38" s="328"/>
      <c r="V38" s="338">
        <f>W38+AA38-Y38</f>
        <v>0</v>
      </c>
      <c r="W38" s="329">
        <f>(Z$27=Z38)*Y$27</f>
        <v>0</v>
      </c>
      <c r="X38" s="329"/>
      <c r="Y38" s="329">
        <f>(Z38&gt;0)*(AA38-AF38)</f>
        <v>0</v>
      </c>
      <c r="Z38" s="335">
        <f>(AA38-AF38)</f>
        <v>0</v>
      </c>
      <c r="AA38" s="335">
        <f>AB38+AE38</f>
        <v>0</v>
      </c>
      <c r="AB38" s="329">
        <f>$AD$26*AC38/($AC$27+1E-50)</f>
        <v>0</v>
      </c>
      <c r="AC38" s="329">
        <f>AD38*AE38</f>
        <v>0</v>
      </c>
      <c r="AD38" s="337">
        <f>(AH38=0)*1</f>
        <v>1</v>
      </c>
      <c r="AE38" s="331">
        <f>MIN(AG38,SUM(D36,D37,D43))</f>
        <v>0</v>
      </c>
      <c r="AF38" s="331">
        <f>SUM(D36,D37,D43)</f>
        <v>0</v>
      </c>
      <c r="AG38" s="330">
        <f>INT(10*(D43/SUM(D$30,D$32,D$33,D$43,D$45,D$46,1E-50)*(MIN(0.5*K$10,0.15*C$11)))+0.5)/10</f>
        <v>0</v>
      </c>
      <c r="AH38" s="333">
        <f>AG38-AE38</f>
        <v>0</v>
      </c>
      <c r="AI38" s="330"/>
      <c r="AJ38" s="330"/>
      <c r="AK38" s="310"/>
      <c r="AL38" s="310"/>
      <c r="AM38" s="310"/>
      <c r="AN38" s="310"/>
      <c r="AO38" s="310"/>
      <c r="AP38" s="310"/>
      <c r="AQ38" s="310"/>
      <c r="AR38" s="310"/>
      <c r="AS38" s="310"/>
      <c r="AT38" s="310"/>
      <c r="AU38" s="310"/>
      <c r="AV38" s="310"/>
      <c r="AW38" s="310"/>
      <c r="AX38" s="310"/>
      <c r="AY38" s="310"/>
      <c r="AZ38" s="310"/>
      <c r="BA38" s="310"/>
      <c r="BB38" s="310"/>
      <c r="BC38" s="310"/>
      <c r="BD38" s="310"/>
      <c r="BE38" s="310"/>
      <c r="BF38" s="310"/>
      <c r="BG38" s="310"/>
      <c r="BH38" s="310"/>
      <c r="BI38" s="310"/>
      <c r="BJ38" s="310"/>
      <c r="BK38" s="310"/>
      <c r="BL38" s="310"/>
      <c r="BM38" s="310"/>
      <c r="BN38" s="310"/>
      <c r="BO38" s="310"/>
    </row>
    <row r="39" spans="1:67" ht="12.75" customHeight="1" x14ac:dyDescent="0.2">
      <c r="A39" s="23"/>
      <c r="B39" s="289" t="s">
        <v>33</v>
      </c>
      <c r="C39" s="443"/>
      <c r="D39" s="444"/>
      <c r="E39" s="219">
        <v>0.14000000000000001</v>
      </c>
      <c r="F39" s="422"/>
      <c r="G39" s="423"/>
      <c r="H39" s="258"/>
      <c r="I39" s="117"/>
      <c r="J39" s="115">
        <f t="shared" si="2"/>
        <v>0</v>
      </c>
      <c r="K39" s="116">
        <f>C39*H39</f>
        <v>0</v>
      </c>
      <c r="L39" s="21"/>
      <c r="M39" s="22">
        <f t="shared" si="0"/>
        <v>-1</v>
      </c>
      <c r="N39" s="145"/>
      <c r="O39" s="448" t="s">
        <v>165</v>
      </c>
      <c r="P39" s="449"/>
      <c r="Q39" s="449"/>
      <c r="R39" s="449"/>
      <c r="S39" s="450"/>
      <c r="T39" s="235"/>
      <c r="U39" s="328"/>
      <c r="V39" s="338">
        <f>W39+AA39-Y39</f>
        <v>0</v>
      </c>
      <c r="W39" s="329">
        <f>(Z$27=Z39)*Y$27</f>
        <v>0</v>
      </c>
      <c r="X39" s="329"/>
      <c r="Y39" s="329">
        <f>(Z39&gt;0)*(AA39-AF39)</f>
        <v>0</v>
      </c>
      <c r="Z39" s="335">
        <f>(AA39-AF39)</f>
        <v>0</v>
      </c>
      <c r="AA39" s="335">
        <f>AB39+AE39</f>
        <v>0</v>
      </c>
      <c r="AB39" s="329">
        <f>$AD$26*AC39/($AC$27+1E-50)</f>
        <v>0</v>
      </c>
      <c r="AC39" s="329">
        <f>AD39*AE39</f>
        <v>0</v>
      </c>
      <c r="AD39" s="337">
        <f>(AH39=0)*1</f>
        <v>1</v>
      </c>
      <c r="AE39" s="331">
        <f>MIN(AG39,SUM(D38,D45))</f>
        <v>0</v>
      </c>
      <c r="AF39" s="331">
        <f>SUM(D38,D45)</f>
        <v>0</v>
      </c>
      <c r="AG39" s="330">
        <f>INT(10*(D45/SUM(D$30,D$32,D$33,D$43,D$45,D$46,1E-50)*(MIN(0.5*K$10,0.15*C$11)))+0.5)/10</f>
        <v>0</v>
      </c>
      <c r="AH39" s="333">
        <f>AG39-AE39</f>
        <v>0</v>
      </c>
      <c r="AI39" s="330"/>
      <c r="AJ39" s="330"/>
      <c r="AK39" s="310"/>
      <c r="AL39" s="310"/>
      <c r="AM39" s="310"/>
      <c r="AN39" s="310"/>
      <c r="AO39" s="310"/>
      <c r="AP39" s="310"/>
      <c r="AQ39" s="310"/>
      <c r="AR39" s="310"/>
      <c r="AS39" s="310"/>
      <c r="AT39" s="310"/>
      <c r="AU39" s="310"/>
      <c r="AV39" s="310"/>
      <c r="AW39" s="310"/>
      <c r="AX39" s="310"/>
      <c r="AY39" s="310"/>
      <c r="AZ39" s="310"/>
      <c r="BA39" s="310"/>
      <c r="BB39" s="310"/>
      <c r="BC39" s="310"/>
      <c r="BD39" s="310"/>
      <c r="BE39" s="310"/>
      <c r="BF39" s="310"/>
      <c r="BG39" s="310"/>
      <c r="BH39" s="310"/>
      <c r="BI39" s="310"/>
      <c r="BJ39" s="310"/>
      <c r="BK39" s="310"/>
      <c r="BL39" s="310"/>
      <c r="BM39" s="310"/>
      <c r="BN39" s="310"/>
      <c r="BO39" s="310"/>
    </row>
    <row r="40" spans="1:67" ht="12.75" customHeight="1" x14ac:dyDescent="0.2">
      <c r="A40" s="23"/>
      <c r="B40" s="289" t="s">
        <v>161</v>
      </c>
      <c r="C40" s="441"/>
      <c r="D40" s="442"/>
      <c r="E40" s="219">
        <v>0.26</v>
      </c>
      <c r="F40" s="422"/>
      <c r="G40" s="423"/>
      <c r="H40" s="258"/>
      <c r="I40" s="117"/>
      <c r="J40" s="115">
        <f t="shared" si="2"/>
        <v>0</v>
      </c>
      <c r="K40" s="116">
        <f>C40*H40</f>
        <v>0</v>
      </c>
      <c r="L40" s="21"/>
      <c r="M40" s="22">
        <f t="shared" si="0"/>
        <v>-1</v>
      </c>
      <c r="N40" s="147"/>
      <c r="O40" s="485"/>
      <c r="P40" s="486"/>
      <c r="Q40" s="486"/>
      <c r="R40" s="486"/>
      <c r="S40" s="487"/>
      <c r="T40" s="235"/>
      <c r="U40" s="342"/>
      <c r="V40" s="338">
        <f>W40+AA40-Y40</f>
        <v>0</v>
      </c>
      <c r="W40" s="329">
        <f>(Z$27=Z40)*Y$27</f>
        <v>0</v>
      </c>
      <c r="X40" s="329"/>
      <c r="Y40" s="329">
        <f>(Z40&gt;0)*(AA40-AF40)</f>
        <v>0</v>
      </c>
      <c r="Z40" s="335">
        <f>(AA40-AF40)</f>
        <v>0</v>
      </c>
      <c r="AA40" s="335">
        <f>AB40+AE40</f>
        <v>0</v>
      </c>
      <c r="AB40" s="329">
        <f>$AD$26*AC40/($AC$27+1E-50)</f>
        <v>0</v>
      </c>
      <c r="AC40" s="329">
        <f>AD40*AE40</f>
        <v>0</v>
      </c>
      <c r="AD40" s="337">
        <f>(AH40=0)*1</f>
        <v>1</v>
      </c>
      <c r="AE40" s="331">
        <f>MIN(AG40,SUM(D38,D46))</f>
        <v>0</v>
      </c>
      <c r="AF40" s="331">
        <f>SUM(D38,D46)</f>
        <v>0</v>
      </c>
      <c r="AG40" s="330">
        <f>INT(10*(D46/SUM(D$30,D$32,D$33,D$43,D$45,D$46,1E-50)*(MIN(0.5*K$10,0.15*C$11)))+0.5)/10</f>
        <v>0</v>
      </c>
      <c r="AH40" s="333">
        <f>AG40-AE40</f>
        <v>0</v>
      </c>
      <c r="AI40" s="330"/>
      <c r="AJ40" s="330"/>
      <c r="AK40" s="310"/>
      <c r="AL40" s="310"/>
      <c r="AM40" s="310"/>
      <c r="AN40" s="310"/>
      <c r="AO40" s="310"/>
      <c r="AP40" s="310"/>
      <c r="AQ40" s="310"/>
      <c r="AR40" s="310"/>
      <c r="AS40" s="310"/>
      <c r="AT40" s="310"/>
      <c r="AU40" s="310"/>
      <c r="AV40" s="310"/>
      <c r="AW40" s="310"/>
      <c r="AX40" s="310"/>
      <c r="AY40" s="310"/>
      <c r="AZ40" s="310"/>
      <c r="BA40" s="310"/>
      <c r="BB40" s="310"/>
      <c r="BC40" s="310"/>
      <c r="BD40" s="310"/>
      <c r="BE40" s="310"/>
      <c r="BF40" s="310"/>
      <c r="BG40" s="310"/>
      <c r="BH40" s="310"/>
      <c r="BI40" s="310"/>
      <c r="BJ40" s="310"/>
      <c r="BK40" s="310"/>
      <c r="BL40" s="310"/>
      <c r="BM40" s="310"/>
      <c r="BN40" s="310"/>
      <c r="BO40" s="310"/>
    </row>
    <row r="41" spans="1:67" ht="12.75" customHeight="1" x14ac:dyDescent="0.2">
      <c r="A41" s="23"/>
      <c r="B41" s="289" t="s">
        <v>162</v>
      </c>
      <c r="C41" s="443"/>
      <c r="D41" s="444"/>
      <c r="E41" s="219">
        <v>0.24</v>
      </c>
      <c r="F41" s="422"/>
      <c r="G41" s="423"/>
      <c r="H41" s="258"/>
      <c r="I41" s="117"/>
      <c r="J41" s="115">
        <f t="shared" si="2"/>
        <v>0</v>
      </c>
      <c r="K41" s="116">
        <f>C41*H41</f>
        <v>0</v>
      </c>
      <c r="L41" s="21"/>
      <c r="M41" s="22">
        <f t="shared" si="0"/>
        <v>-1</v>
      </c>
      <c r="N41" s="147"/>
      <c r="O41" s="488"/>
      <c r="P41" s="489"/>
      <c r="Q41" s="489"/>
      <c r="R41" s="489"/>
      <c r="S41" s="490"/>
      <c r="T41" s="235"/>
      <c r="U41" s="342"/>
      <c r="V41" s="342"/>
      <c r="W41" s="329"/>
      <c r="X41" s="329"/>
      <c r="Y41" s="329"/>
      <c r="Z41" s="329"/>
      <c r="AA41" s="335"/>
      <c r="AB41" s="342"/>
      <c r="AC41" s="342"/>
      <c r="AD41" s="337"/>
      <c r="AE41" s="337"/>
      <c r="AF41" s="337"/>
      <c r="AG41" s="330"/>
      <c r="AH41" s="330"/>
      <c r="AI41" s="330"/>
      <c r="AJ41" s="330"/>
      <c r="AK41" s="310"/>
      <c r="AL41" s="310"/>
      <c r="AM41" s="310"/>
      <c r="AN41" s="310"/>
      <c r="AO41" s="310"/>
      <c r="AP41" s="310"/>
      <c r="AQ41" s="310"/>
      <c r="AR41" s="310"/>
      <c r="AS41" s="310"/>
      <c r="AT41" s="310"/>
      <c r="AU41" s="310"/>
      <c r="AV41" s="310"/>
      <c r="AW41" s="310"/>
      <c r="AX41" s="310"/>
      <c r="AY41" s="310"/>
      <c r="AZ41" s="310"/>
      <c r="BA41" s="310"/>
      <c r="BB41" s="310"/>
      <c r="BC41" s="310"/>
      <c r="BD41" s="310"/>
      <c r="BE41" s="310"/>
      <c r="BF41" s="310"/>
      <c r="BG41" s="310"/>
      <c r="BH41" s="310"/>
      <c r="BI41" s="310"/>
      <c r="BJ41" s="310"/>
      <c r="BK41" s="310"/>
      <c r="BL41" s="310"/>
      <c r="BM41" s="310"/>
      <c r="BN41" s="310"/>
      <c r="BO41" s="310"/>
    </row>
    <row r="42" spans="1:67" ht="12.75" customHeight="1" x14ac:dyDescent="0.2">
      <c r="A42" s="23"/>
      <c r="B42" s="289" t="s">
        <v>163</v>
      </c>
      <c r="C42" s="443"/>
      <c r="D42" s="444"/>
      <c r="E42" s="219">
        <v>0.24</v>
      </c>
      <c r="F42" s="422"/>
      <c r="G42" s="423"/>
      <c r="H42" s="258"/>
      <c r="I42" s="117"/>
      <c r="J42" s="115">
        <f t="shared" si="2"/>
        <v>0</v>
      </c>
      <c r="K42" s="116">
        <f>C42*H42</f>
        <v>0</v>
      </c>
      <c r="L42" s="21"/>
      <c r="M42" s="22">
        <f t="shared" si="0"/>
        <v>-1</v>
      </c>
      <c r="N42" s="147"/>
      <c r="O42" s="491" t="s">
        <v>122</v>
      </c>
      <c r="P42" s="492"/>
      <c r="Q42" s="492"/>
      <c r="R42" s="492"/>
      <c r="S42" s="493"/>
      <c r="T42" s="235"/>
      <c r="U42" s="342"/>
      <c r="V42" s="342"/>
      <c r="W42" s="342"/>
      <c r="X42" s="342"/>
      <c r="Y42" s="342"/>
      <c r="Z42" s="330"/>
      <c r="AA42" s="330"/>
      <c r="AB42" s="330"/>
      <c r="AC42" s="330"/>
      <c r="AD42" s="330"/>
      <c r="AE42" s="330"/>
      <c r="AF42" s="330"/>
      <c r="AG42" s="330"/>
      <c r="AH42" s="330"/>
      <c r="AI42" s="330"/>
      <c r="AJ42" s="330"/>
      <c r="AK42" s="310"/>
      <c r="AL42" s="310"/>
      <c r="AM42" s="310"/>
      <c r="AN42" s="310"/>
      <c r="AO42" s="310"/>
      <c r="AP42" s="310"/>
      <c r="AQ42" s="310"/>
      <c r="AR42" s="310"/>
      <c r="AS42" s="310"/>
      <c r="AT42" s="310"/>
      <c r="AU42" s="310"/>
      <c r="AV42" s="310"/>
      <c r="AW42" s="310"/>
      <c r="AX42" s="310"/>
      <c r="AY42" s="310"/>
      <c r="AZ42" s="310"/>
      <c r="BA42" s="310"/>
      <c r="BB42" s="310"/>
      <c r="BC42" s="310"/>
      <c r="BD42" s="310"/>
      <c r="BE42" s="310"/>
      <c r="BF42" s="310"/>
      <c r="BG42" s="310"/>
      <c r="BH42" s="310"/>
      <c r="BI42" s="310"/>
      <c r="BJ42" s="310"/>
      <c r="BK42" s="310"/>
      <c r="BL42" s="310"/>
      <c r="BM42" s="310"/>
      <c r="BN42" s="310"/>
      <c r="BO42" s="310"/>
    </row>
    <row r="43" spans="1:67" ht="12.75" customHeight="1" x14ac:dyDescent="0.2">
      <c r="A43" s="23"/>
      <c r="B43" s="289" t="s">
        <v>35</v>
      </c>
      <c r="C43" s="15">
        <f>V38</f>
        <v>0</v>
      </c>
      <c r="D43" s="257"/>
      <c r="E43" s="219">
        <v>1.4</v>
      </c>
      <c r="F43" s="422"/>
      <c r="G43" s="423"/>
      <c r="H43" s="258"/>
      <c r="I43" s="117"/>
      <c r="J43" s="115">
        <f t="shared" si="2"/>
        <v>0</v>
      </c>
      <c r="K43" s="116">
        <f>D43*H43</f>
        <v>0</v>
      </c>
      <c r="L43" s="21"/>
      <c r="M43" s="22">
        <f t="shared" si="0"/>
        <v>-1</v>
      </c>
      <c r="N43" s="147"/>
      <c r="O43" s="448" t="s">
        <v>191</v>
      </c>
      <c r="P43" s="449"/>
      <c r="Q43" s="449"/>
      <c r="R43" s="449"/>
      <c r="S43" s="450"/>
      <c r="T43" s="235"/>
      <c r="U43" s="342"/>
      <c r="V43" s="342"/>
      <c r="W43" s="342"/>
      <c r="X43" s="342"/>
      <c r="Y43" s="342"/>
      <c r="Z43" s="330"/>
      <c r="AA43" s="330"/>
      <c r="AB43" s="330"/>
      <c r="AC43" s="330"/>
      <c r="AD43" s="330"/>
      <c r="AE43" s="330"/>
      <c r="AF43" s="330"/>
      <c r="AG43" s="330"/>
      <c r="AH43" s="330"/>
      <c r="AI43" s="330"/>
      <c r="AJ43" s="33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G43" s="310"/>
      <c r="BH43" s="310"/>
      <c r="BI43" s="310"/>
      <c r="BJ43" s="310"/>
      <c r="BK43" s="310"/>
      <c r="BL43" s="310"/>
      <c r="BM43" s="310"/>
      <c r="BN43" s="310"/>
      <c r="BO43" s="310"/>
    </row>
    <row r="44" spans="1:67" ht="12.75" customHeight="1" x14ac:dyDescent="0.2">
      <c r="A44" s="23"/>
      <c r="B44" s="289" t="s">
        <v>183</v>
      </c>
      <c r="C44" s="432"/>
      <c r="D44" s="433"/>
      <c r="E44" s="250">
        <v>1.4</v>
      </c>
      <c r="F44" s="422"/>
      <c r="G44" s="423"/>
      <c r="H44" s="258"/>
      <c r="I44" s="117"/>
      <c r="J44" s="115">
        <f t="shared" si="2"/>
        <v>0</v>
      </c>
      <c r="K44" s="116">
        <f>C44*H44</f>
        <v>0</v>
      </c>
      <c r="L44" s="21"/>
      <c r="M44" s="22">
        <f t="shared" si="0"/>
        <v>-1</v>
      </c>
      <c r="N44" s="147"/>
      <c r="O44" s="448" t="s">
        <v>138</v>
      </c>
      <c r="P44" s="449"/>
      <c r="Q44" s="449"/>
      <c r="R44" s="449"/>
      <c r="S44" s="450"/>
      <c r="T44" s="263"/>
      <c r="U44" s="342"/>
      <c r="V44" s="342"/>
      <c r="W44" s="342"/>
      <c r="X44" s="342"/>
      <c r="Y44" s="342"/>
      <c r="Z44" s="330"/>
      <c r="AA44" s="330"/>
      <c r="AB44" s="330"/>
      <c r="AC44" s="330"/>
      <c r="AD44" s="330"/>
      <c r="AE44" s="330"/>
      <c r="AF44" s="330"/>
      <c r="AG44" s="330"/>
      <c r="AH44" s="330"/>
      <c r="AI44" s="330"/>
      <c r="AJ44" s="330"/>
      <c r="AK44" s="310"/>
      <c r="AL44" s="310"/>
      <c r="AM44" s="310"/>
      <c r="AN44" s="310"/>
      <c r="AO44" s="310"/>
      <c r="AP44" s="310"/>
      <c r="AQ44" s="310"/>
      <c r="AR44" s="310"/>
      <c r="AS44" s="310"/>
      <c r="AT44" s="310"/>
      <c r="AU44" s="310"/>
      <c r="AV44" s="310"/>
      <c r="AW44" s="310"/>
      <c r="AX44" s="310"/>
      <c r="AY44" s="310"/>
      <c r="AZ44" s="310"/>
      <c r="BA44" s="310"/>
      <c r="BB44" s="310"/>
      <c r="BC44" s="310"/>
      <c r="BD44" s="310"/>
      <c r="BE44" s="310"/>
      <c r="BF44" s="310"/>
      <c r="BG44" s="310"/>
      <c r="BH44" s="310"/>
      <c r="BI44" s="310"/>
      <c r="BJ44" s="310"/>
      <c r="BK44" s="310"/>
      <c r="BL44" s="310"/>
      <c r="BM44" s="310"/>
      <c r="BN44" s="310"/>
      <c r="BO44" s="310"/>
    </row>
    <row r="45" spans="1:67" ht="12.75" customHeight="1" x14ac:dyDescent="0.2">
      <c r="A45" s="23"/>
      <c r="B45" s="289" t="s">
        <v>37</v>
      </c>
      <c r="C45" s="148">
        <f>V39</f>
        <v>0</v>
      </c>
      <c r="D45" s="261"/>
      <c r="E45" s="219">
        <v>1.4</v>
      </c>
      <c r="F45" s="422"/>
      <c r="G45" s="423"/>
      <c r="H45" s="258"/>
      <c r="I45" s="117"/>
      <c r="J45" s="115">
        <f t="shared" si="2"/>
        <v>0</v>
      </c>
      <c r="K45" s="116">
        <f>D45*H45</f>
        <v>0</v>
      </c>
      <c r="L45" s="21"/>
      <c r="M45" s="22">
        <f t="shared" si="0"/>
        <v>-1</v>
      </c>
      <c r="N45" s="149"/>
      <c r="O45" s="448" t="s">
        <v>175</v>
      </c>
      <c r="P45" s="449"/>
      <c r="Q45" s="449"/>
      <c r="R45" s="449"/>
      <c r="S45" s="450"/>
      <c r="T45" s="263"/>
      <c r="U45" s="342"/>
      <c r="V45" s="342"/>
      <c r="W45" s="342"/>
      <c r="X45" s="342"/>
      <c r="Y45" s="342"/>
      <c r="Z45" s="330"/>
      <c r="AA45" s="330"/>
      <c r="AB45" s="330"/>
      <c r="AC45" s="330"/>
      <c r="AD45" s="330"/>
      <c r="AE45" s="330"/>
      <c r="AF45" s="330"/>
      <c r="AG45" s="330"/>
      <c r="AH45" s="330"/>
      <c r="AI45" s="330"/>
      <c r="AJ45" s="330"/>
      <c r="AK45" s="310"/>
      <c r="AL45" s="310"/>
      <c r="AM45" s="310"/>
      <c r="AN45" s="310"/>
      <c r="AO45" s="310"/>
      <c r="AP45" s="310"/>
      <c r="AQ45" s="310"/>
      <c r="AR45" s="310"/>
      <c r="AS45" s="310"/>
      <c r="AT45" s="310"/>
      <c r="AU45" s="310"/>
      <c r="AV45" s="310"/>
      <c r="AW45" s="310"/>
      <c r="AX45" s="310"/>
      <c r="AY45" s="310"/>
      <c r="AZ45" s="310"/>
      <c r="BA45" s="310"/>
      <c r="BB45" s="310"/>
      <c r="BC45" s="310"/>
      <c r="BD45" s="310"/>
      <c r="BE45" s="310"/>
      <c r="BF45" s="310"/>
      <c r="BG45" s="310"/>
      <c r="BH45" s="310"/>
      <c r="BI45" s="310"/>
      <c r="BJ45" s="310"/>
      <c r="BK45" s="310"/>
      <c r="BL45" s="310"/>
      <c r="BM45" s="310"/>
      <c r="BN45" s="310"/>
      <c r="BO45" s="310"/>
    </row>
    <row r="46" spans="1:67" ht="12.75" customHeight="1" thickBot="1" x14ac:dyDescent="0.25">
      <c r="A46" s="23"/>
      <c r="B46" s="289" t="s">
        <v>112</v>
      </c>
      <c r="C46" s="148">
        <f>V40</f>
        <v>0</v>
      </c>
      <c r="D46" s="261"/>
      <c r="E46" s="251">
        <v>1.4</v>
      </c>
      <c r="F46" s="424"/>
      <c r="G46" s="425"/>
      <c r="H46" s="259"/>
      <c r="I46" s="117"/>
      <c r="J46" s="115">
        <f t="shared" si="2"/>
        <v>0</v>
      </c>
      <c r="K46" s="116">
        <f>D46*H46</f>
        <v>0</v>
      </c>
      <c r="L46" s="21"/>
      <c r="M46" s="22">
        <f t="shared" si="0"/>
        <v>-1</v>
      </c>
      <c r="N46" s="150"/>
      <c r="O46" s="448" t="s">
        <v>164</v>
      </c>
      <c r="P46" s="449"/>
      <c r="Q46" s="449"/>
      <c r="R46" s="449"/>
      <c r="S46" s="450"/>
      <c r="T46" s="263"/>
      <c r="U46" s="342"/>
      <c r="V46" s="342"/>
      <c r="W46" s="342"/>
      <c r="X46" s="342"/>
      <c r="Y46" s="342"/>
      <c r="Z46" s="330"/>
      <c r="AA46" s="330"/>
      <c r="AB46" s="330"/>
      <c r="AC46" s="330"/>
      <c r="AD46" s="330"/>
      <c r="AE46" s="330"/>
      <c r="AF46" s="330"/>
      <c r="AG46" s="330"/>
      <c r="AH46" s="330"/>
      <c r="AI46" s="330"/>
      <c r="AJ46" s="330"/>
      <c r="AK46" s="310"/>
      <c r="AL46" s="310"/>
      <c r="AM46" s="310"/>
      <c r="AN46" s="310"/>
      <c r="AO46" s="310"/>
      <c r="AP46" s="310"/>
      <c r="AQ46" s="310"/>
      <c r="AR46" s="310"/>
      <c r="AS46" s="310"/>
      <c r="AT46" s="310"/>
      <c r="AU46" s="310"/>
      <c r="AV46" s="310"/>
      <c r="AW46" s="310"/>
      <c r="AX46" s="310"/>
      <c r="AY46" s="310"/>
      <c r="AZ46" s="310"/>
      <c r="BA46" s="310"/>
      <c r="BB46" s="310"/>
      <c r="BC46" s="310"/>
      <c r="BD46" s="310"/>
      <c r="BE46" s="310"/>
      <c r="BF46" s="310"/>
      <c r="BG46" s="310"/>
      <c r="BH46" s="310"/>
      <c r="BI46" s="310"/>
      <c r="BJ46" s="310"/>
      <c r="BK46" s="310"/>
      <c r="BL46" s="310"/>
      <c r="BM46" s="310"/>
      <c r="BN46" s="310"/>
      <c r="BO46" s="310"/>
    </row>
    <row r="47" spans="1:67" ht="12.75" customHeight="1" thickBot="1" x14ac:dyDescent="0.25">
      <c r="A47" s="151"/>
      <c r="B47" s="268" t="s">
        <v>41</v>
      </c>
      <c r="C47" s="269">
        <f>SUM(C36:C38,C39,C40,C41,C42,C43,C44,C45,C46)</f>
        <v>0</v>
      </c>
      <c r="D47" s="269">
        <f>SUM(D36:D38,C39,C40,C41,C42,D43,C44,D45,D46)</f>
        <v>0</v>
      </c>
      <c r="E47" s="270"/>
      <c r="F47" s="270"/>
      <c r="G47" s="270"/>
      <c r="H47" s="275"/>
      <c r="I47" s="272"/>
      <c r="J47" s="273">
        <f>SUM(J35:J46)</f>
        <v>0</v>
      </c>
      <c r="K47" s="274">
        <f>SUM(K35:K46)</f>
        <v>0</v>
      </c>
      <c r="L47" s="21"/>
      <c r="M47" s="22">
        <f t="shared" si="0"/>
        <v>-1</v>
      </c>
      <c r="N47" s="23"/>
      <c r="O47" s="448" t="s">
        <v>187</v>
      </c>
      <c r="P47" s="449"/>
      <c r="Q47" s="449"/>
      <c r="R47" s="449"/>
      <c r="S47" s="450"/>
      <c r="T47" s="263"/>
      <c r="U47" s="342"/>
      <c r="V47" s="342"/>
      <c r="W47" s="342"/>
      <c r="X47" s="342"/>
      <c r="Y47" s="342"/>
      <c r="Z47" s="330"/>
      <c r="AA47" s="330"/>
      <c r="AB47" s="330"/>
      <c r="AC47" s="330"/>
      <c r="AD47" s="330"/>
      <c r="AE47" s="330"/>
      <c r="AF47" s="330"/>
      <c r="AG47" s="330"/>
      <c r="AH47" s="330"/>
      <c r="AI47" s="330"/>
      <c r="AJ47" s="330"/>
      <c r="AK47" s="310"/>
      <c r="AL47" s="310"/>
      <c r="AM47" s="310"/>
      <c r="AN47" s="310"/>
      <c r="AO47" s="310"/>
      <c r="AP47" s="310"/>
      <c r="AQ47" s="310"/>
      <c r="AR47" s="310"/>
      <c r="AS47" s="310"/>
      <c r="AT47" s="310"/>
      <c r="AU47" s="310"/>
      <c r="AV47" s="310"/>
      <c r="AW47" s="310"/>
      <c r="AX47" s="310"/>
      <c r="AY47" s="310"/>
      <c r="AZ47" s="310"/>
      <c r="BA47" s="310"/>
      <c r="BB47" s="310"/>
      <c r="BC47" s="310"/>
      <c r="BD47" s="310"/>
      <c r="BE47" s="310"/>
      <c r="BF47" s="310"/>
      <c r="BG47" s="310"/>
      <c r="BH47" s="310"/>
      <c r="BI47" s="310"/>
      <c r="BJ47" s="310"/>
      <c r="BK47" s="310"/>
      <c r="BL47" s="310"/>
      <c r="BM47" s="310"/>
      <c r="BN47" s="310"/>
      <c r="BO47" s="310"/>
    </row>
    <row r="48" spans="1:67" ht="12.75" customHeight="1" thickBot="1" x14ac:dyDescent="0.25">
      <c r="A48" s="483" t="s">
        <v>193</v>
      </c>
      <c r="B48" s="95"/>
      <c r="C48" s="152"/>
      <c r="D48" s="152"/>
      <c r="E48" s="153"/>
      <c r="F48" s="153"/>
      <c r="G48" s="153"/>
      <c r="H48" s="154"/>
      <c r="I48" s="155"/>
      <c r="J48" s="156"/>
      <c r="K48" s="157"/>
      <c r="L48" s="21"/>
      <c r="M48" s="22">
        <f t="shared" si="0"/>
        <v>-1</v>
      </c>
      <c r="N48" s="23"/>
      <c r="O48" s="477"/>
      <c r="P48" s="478"/>
      <c r="Q48" s="478"/>
      <c r="R48" s="478"/>
      <c r="S48" s="479"/>
      <c r="T48" s="263"/>
      <c r="U48" s="342"/>
      <c r="V48" s="342"/>
      <c r="W48" s="342"/>
      <c r="X48" s="342"/>
      <c r="Y48" s="342">
        <f>0.15*C11</f>
        <v>0</v>
      </c>
      <c r="Z48" s="333">
        <f>D30+D32+D33+D43+D45+D46</f>
        <v>0</v>
      </c>
      <c r="AA48" s="330"/>
      <c r="AB48" s="330"/>
      <c r="AC48" s="330"/>
      <c r="AD48" s="330"/>
      <c r="AE48" s="330"/>
      <c r="AF48" s="330"/>
      <c r="AG48" s="330"/>
      <c r="AH48" s="330"/>
      <c r="AI48" s="330"/>
      <c r="AJ48" s="330"/>
      <c r="AK48" s="310"/>
      <c r="AL48" s="310"/>
      <c r="AM48" s="310"/>
      <c r="AN48" s="310"/>
      <c r="AO48" s="310"/>
      <c r="AP48" s="310"/>
      <c r="AQ48" s="310"/>
      <c r="AR48" s="310"/>
      <c r="AS48" s="310"/>
      <c r="AT48" s="310"/>
      <c r="AU48" s="310"/>
      <c r="AV48" s="310"/>
      <c r="AW48" s="310"/>
      <c r="AX48" s="310"/>
      <c r="AY48" s="310"/>
      <c r="AZ48" s="310"/>
      <c r="BA48" s="310"/>
      <c r="BB48" s="310"/>
      <c r="BC48" s="310"/>
      <c r="BD48" s="310"/>
      <c r="BE48" s="310"/>
      <c r="BF48" s="310"/>
      <c r="BG48" s="310"/>
      <c r="BH48" s="310"/>
      <c r="BI48" s="310"/>
      <c r="BJ48" s="310"/>
      <c r="BK48" s="310"/>
      <c r="BL48" s="310"/>
      <c r="BM48" s="310"/>
      <c r="BN48" s="310"/>
      <c r="BO48" s="310"/>
    </row>
    <row r="49" spans="1:67" ht="12.75" customHeight="1" thickBot="1" x14ac:dyDescent="0.25">
      <c r="A49" s="483"/>
      <c r="B49" s="95"/>
      <c r="C49" s="402" t="s">
        <v>132</v>
      </c>
      <c r="D49" s="436"/>
      <c r="E49" s="402" t="s">
        <v>104</v>
      </c>
      <c r="F49" s="439"/>
      <c r="G49" s="439"/>
      <c r="H49" s="440"/>
      <c r="I49" s="146"/>
      <c r="J49" s="386" t="s">
        <v>133</v>
      </c>
      <c r="K49" s="387"/>
      <c r="L49" s="21"/>
      <c r="M49" s="22">
        <f t="shared" si="0"/>
        <v>-1</v>
      </c>
      <c r="N49" s="23"/>
      <c r="O49"/>
      <c r="P49"/>
      <c r="Q49"/>
      <c r="R49"/>
      <c r="S49"/>
      <c r="T49" s="263"/>
      <c r="U49" s="342"/>
      <c r="V49" s="342"/>
      <c r="W49" s="342"/>
      <c r="X49" s="342"/>
      <c r="Y49" s="342"/>
      <c r="Z49" s="330"/>
      <c r="AA49" s="330"/>
      <c r="AB49" s="330"/>
      <c r="AC49" s="330"/>
      <c r="AD49" s="330"/>
      <c r="AE49" s="330"/>
      <c r="AF49" s="330"/>
      <c r="AG49" s="330"/>
      <c r="AH49" s="330"/>
      <c r="AI49" s="330"/>
      <c r="AJ49" s="330"/>
      <c r="AK49" s="310"/>
      <c r="AL49" s="310"/>
      <c r="AM49" s="310"/>
      <c r="AN49" s="310"/>
      <c r="AO49" s="310"/>
      <c r="AP49" s="310"/>
      <c r="AQ49" s="310"/>
      <c r="AR49" s="310"/>
      <c r="AS49" s="310"/>
      <c r="AT49" s="310"/>
      <c r="AU49" s="310"/>
      <c r="AV49" s="310"/>
      <c r="AW49" s="310"/>
      <c r="AX49" s="310"/>
      <c r="AY49" s="310"/>
      <c r="AZ49" s="310"/>
      <c r="BA49" s="310"/>
      <c r="BB49" s="310"/>
      <c r="BC49" s="310"/>
      <c r="BD49" s="310"/>
      <c r="BE49" s="310"/>
      <c r="BF49" s="310"/>
      <c r="BG49" s="310"/>
      <c r="BH49" s="310"/>
      <c r="BI49" s="310"/>
      <c r="BJ49" s="310"/>
      <c r="BK49" s="310"/>
      <c r="BL49" s="310"/>
      <c r="BM49" s="310"/>
      <c r="BN49" s="310"/>
      <c r="BO49" s="310"/>
    </row>
    <row r="50" spans="1:67" ht="12.75" customHeight="1" x14ac:dyDescent="0.2">
      <c r="A50" s="483"/>
      <c r="B50" s="95"/>
      <c r="C50" s="437"/>
      <c r="D50" s="438"/>
      <c r="E50" s="434" t="s">
        <v>134</v>
      </c>
      <c r="F50" s="435"/>
      <c r="G50" s="243">
        <f>$L$15</f>
        <v>35</v>
      </c>
      <c r="H50" s="158" t="s">
        <v>129</v>
      </c>
      <c r="I50" s="146"/>
      <c r="J50" s="388"/>
      <c r="K50" s="389"/>
      <c r="L50" s="21"/>
      <c r="M50" s="22">
        <f t="shared" si="0"/>
        <v>-1</v>
      </c>
      <c r="N50" s="23"/>
      <c r="O50" s="354"/>
      <c r="P50" s="355"/>
      <c r="Q50" s="355"/>
      <c r="R50" s="355"/>
      <c r="S50" s="356"/>
      <c r="T50" s="263"/>
      <c r="U50" s="328" t="s">
        <v>44</v>
      </c>
      <c r="V50" s="342"/>
      <c r="W50" s="342"/>
      <c r="X50" s="342"/>
      <c r="Y50" s="336" t="e">
        <f>Y$48*Z50</f>
        <v>#DIV/0!</v>
      </c>
      <c r="Z50" s="342" t="e">
        <f>D30/Z$48</f>
        <v>#DIV/0!</v>
      </c>
      <c r="AA50" s="330"/>
      <c r="AB50" s="330"/>
      <c r="AC50" s="330"/>
      <c r="AD50" s="330"/>
      <c r="AE50" s="330"/>
      <c r="AF50" s="330"/>
      <c r="AG50" s="330"/>
      <c r="AH50" s="330"/>
      <c r="AI50" s="330"/>
      <c r="AJ50" s="330"/>
      <c r="AK50" s="310"/>
      <c r="AL50" s="310"/>
      <c r="AM50" s="310"/>
      <c r="AN50" s="310"/>
      <c r="AO50" s="310"/>
      <c r="AP50" s="310"/>
      <c r="AQ50" s="310"/>
      <c r="AR50" s="310"/>
      <c r="AS50" s="310"/>
      <c r="AT50" s="310"/>
      <c r="AU50" s="310"/>
      <c r="AV50" s="310"/>
      <c r="AW50" s="310"/>
      <c r="AX50" s="310"/>
      <c r="AY50" s="310"/>
      <c r="AZ50" s="310"/>
      <c r="BA50" s="310"/>
      <c r="BB50" s="310"/>
      <c r="BC50" s="310"/>
      <c r="BD50" s="310"/>
      <c r="BE50" s="310"/>
      <c r="BF50" s="310"/>
      <c r="BG50" s="310"/>
      <c r="BH50" s="310"/>
      <c r="BI50" s="310"/>
      <c r="BJ50" s="310"/>
      <c r="BK50" s="310"/>
      <c r="BL50" s="310"/>
      <c r="BM50" s="310"/>
      <c r="BN50" s="310"/>
      <c r="BO50" s="310"/>
    </row>
    <row r="51" spans="1:67" ht="12.75" customHeight="1" x14ac:dyDescent="0.2">
      <c r="A51" s="483"/>
      <c r="B51" s="95" t="s">
        <v>42</v>
      </c>
      <c r="C51" s="390" t="s">
        <v>26</v>
      </c>
      <c r="D51" s="446" t="s">
        <v>27</v>
      </c>
      <c r="E51" s="428" t="s">
        <v>26</v>
      </c>
      <c r="F51" s="429"/>
      <c r="G51" s="402" t="s">
        <v>27</v>
      </c>
      <c r="H51" s="426"/>
      <c r="I51" s="159"/>
      <c r="J51" s="414" t="s">
        <v>28</v>
      </c>
      <c r="K51" s="392" t="s">
        <v>29</v>
      </c>
      <c r="L51" s="21"/>
      <c r="M51" s="22">
        <f t="shared" si="0"/>
        <v>-1</v>
      </c>
      <c r="N51" s="23"/>
      <c r="O51" s="357" t="s">
        <v>128</v>
      </c>
      <c r="P51" s="353"/>
      <c r="Q51" s="353"/>
      <c r="R51" s="353"/>
      <c r="S51" s="358"/>
      <c r="T51" s="310"/>
      <c r="U51" s="328" t="s">
        <v>45</v>
      </c>
      <c r="V51" s="342"/>
      <c r="W51" s="342"/>
      <c r="X51" s="342"/>
      <c r="Y51" s="336"/>
      <c r="Z51" s="342"/>
      <c r="AA51" s="330"/>
      <c r="AB51" s="330"/>
      <c r="AC51" s="330"/>
      <c r="AD51" s="330"/>
      <c r="AE51" s="330"/>
      <c r="AF51" s="330"/>
      <c r="AG51" s="330"/>
      <c r="AH51" s="330"/>
      <c r="AI51" s="330"/>
      <c r="AJ51" s="330"/>
      <c r="AK51" s="310"/>
      <c r="AL51" s="310"/>
      <c r="AM51" s="310"/>
      <c r="AN51" s="310"/>
      <c r="AO51" s="310"/>
      <c r="AP51" s="310"/>
      <c r="AQ51" s="310"/>
      <c r="AR51" s="310"/>
      <c r="AS51" s="310"/>
      <c r="AT51" s="310"/>
      <c r="AU51" s="310"/>
      <c r="AV51" s="310"/>
      <c r="AW51" s="310"/>
      <c r="AX51" s="310"/>
      <c r="AY51" s="310"/>
      <c r="AZ51" s="310"/>
      <c r="BA51" s="310"/>
      <c r="BB51" s="310"/>
      <c r="BC51" s="310"/>
      <c r="BD51" s="310"/>
      <c r="BE51" s="310"/>
      <c r="BF51" s="310"/>
      <c r="BG51" s="310"/>
      <c r="BH51" s="310"/>
      <c r="BI51" s="310"/>
      <c r="BJ51" s="310"/>
      <c r="BK51" s="310"/>
      <c r="BL51" s="310"/>
      <c r="BM51" s="310"/>
      <c r="BN51" s="310"/>
      <c r="BO51" s="310"/>
    </row>
    <row r="52" spans="1:67" ht="12.75" customHeight="1" x14ac:dyDescent="0.2">
      <c r="A52" s="483"/>
      <c r="B52" s="291" t="s">
        <v>43</v>
      </c>
      <c r="C52" s="445"/>
      <c r="D52" s="447"/>
      <c r="E52" s="430"/>
      <c r="F52" s="431"/>
      <c r="G52" s="404"/>
      <c r="H52" s="427"/>
      <c r="I52" s="160"/>
      <c r="J52" s="415"/>
      <c r="K52" s="392"/>
      <c r="L52" s="21"/>
      <c r="M52" s="22">
        <f t="shared" si="0"/>
        <v>-1</v>
      </c>
      <c r="N52" s="149"/>
      <c r="O52" s="359" t="s">
        <v>176</v>
      </c>
      <c r="P52" s="353"/>
      <c r="Q52" s="353"/>
      <c r="R52" s="353"/>
      <c r="S52" s="358"/>
      <c r="T52" s="310"/>
      <c r="U52" s="328">
        <f>IF((P29="x"),1,-1)</f>
        <v>-1</v>
      </c>
      <c r="V52" s="342"/>
      <c r="W52" s="342"/>
      <c r="X52" s="342"/>
      <c r="Y52" s="336" t="e">
        <f t="shared" ref="Y52:Y58" si="3">Y$48*Z52</f>
        <v>#DIV/0!</v>
      </c>
      <c r="Z52" s="342" t="e">
        <f>D32/Z$48</f>
        <v>#DIV/0!</v>
      </c>
      <c r="AA52" s="330"/>
      <c r="AB52" s="330"/>
      <c r="AC52" s="330"/>
      <c r="AD52" s="330"/>
      <c r="AE52" s="330"/>
      <c r="AF52" s="330"/>
      <c r="AG52" s="330"/>
      <c r="AH52" s="330"/>
      <c r="AI52" s="330"/>
      <c r="AJ52" s="330"/>
      <c r="AK52" s="310"/>
      <c r="AL52" s="310"/>
      <c r="AM52" s="310"/>
      <c r="AN52" s="310"/>
      <c r="AO52" s="310"/>
      <c r="AP52" s="310"/>
      <c r="AQ52" s="310"/>
      <c r="AR52" s="310"/>
      <c r="AS52" s="310"/>
      <c r="AT52" s="310"/>
      <c r="AU52" s="310"/>
      <c r="AV52" s="310"/>
      <c r="AW52" s="310"/>
      <c r="AX52" s="310"/>
      <c r="AY52" s="310"/>
      <c r="AZ52" s="310"/>
      <c r="BA52" s="310"/>
      <c r="BB52" s="310"/>
      <c r="BC52" s="310"/>
      <c r="BD52" s="310"/>
      <c r="BE52" s="310"/>
      <c r="BF52" s="310"/>
      <c r="BG52" s="310"/>
      <c r="BH52" s="310"/>
      <c r="BI52" s="310"/>
      <c r="BJ52" s="310"/>
      <c r="BK52" s="310"/>
      <c r="BL52" s="310"/>
      <c r="BM52" s="310"/>
      <c r="BN52" s="310"/>
      <c r="BO52" s="310"/>
    </row>
    <row r="53" spans="1:67" ht="12.75" customHeight="1" thickBot="1" x14ac:dyDescent="0.25">
      <c r="A53" s="483"/>
      <c r="B53" s="292" t="s">
        <v>30</v>
      </c>
      <c r="C53" s="162">
        <v>2</v>
      </c>
      <c r="D53" s="260"/>
      <c r="E53" s="416">
        <f>C53/$L$15*$C$34/3600</f>
        <v>0</v>
      </c>
      <c r="F53" s="417"/>
      <c r="G53" s="416">
        <f>D53/$L$15*$D$34/3600</f>
        <v>0</v>
      </c>
      <c r="H53" s="418"/>
      <c r="I53" s="163"/>
      <c r="J53" s="115">
        <f>1200*E53</f>
        <v>0</v>
      </c>
      <c r="K53" s="164">
        <f>1200*G53</f>
        <v>0</v>
      </c>
      <c r="L53" s="21"/>
      <c r="M53" s="22">
        <f t="shared" si="0"/>
        <v>-1</v>
      </c>
      <c r="N53" s="150"/>
      <c r="O53" s="302"/>
      <c r="P53" s="360"/>
      <c r="Q53" s="360"/>
      <c r="R53" s="360"/>
      <c r="S53" s="361"/>
      <c r="T53" s="310"/>
      <c r="U53" s="330"/>
      <c r="V53" s="330"/>
      <c r="W53" s="330"/>
      <c r="X53" s="330"/>
      <c r="Y53" s="336" t="e">
        <f t="shared" si="3"/>
        <v>#DIV/0!</v>
      </c>
      <c r="Z53" s="342" t="e">
        <f>D33/Z$48</f>
        <v>#DIV/0!</v>
      </c>
      <c r="AA53" s="330"/>
      <c r="AB53" s="330"/>
      <c r="AC53" s="330"/>
      <c r="AD53" s="330"/>
      <c r="AE53" s="330"/>
      <c r="AF53" s="330"/>
      <c r="AG53" s="330"/>
      <c r="AH53" s="330"/>
      <c r="AI53" s="330"/>
      <c r="AJ53" s="330"/>
      <c r="AK53" s="310"/>
      <c r="AL53" s="310"/>
      <c r="AM53" s="310"/>
      <c r="AN53" s="310"/>
      <c r="AO53" s="310"/>
      <c r="AP53" s="310"/>
      <c r="AQ53" s="310"/>
      <c r="AR53" s="310"/>
      <c r="AS53" s="310"/>
      <c r="AT53" s="310"/>
      <c r="AU53" s="310"/>
      <c r="AV53" s="310"/>
      <c r="AW53" s="310"/>
      <c r="AX53" s="310"/>
      <c r="AY53" s="310"/>
      <c r="AZ53" s="310"/>
      <c r="BA53" s="310"/>
      <c r="BB53" s="310"/>
      <c r="BC53" s="310"/>
      <c r="BD53" s="310"/>
      <c r="BE53" s="310"/>
      <c r="BF53" s="310"/>
      <c r="BG53" s="310"/>
      <c r="BH53" s="310"/>
      <c r="BI53" s="310"/>
      <c r="BJ53" s="310"/>
      <c r="BK53" s="310"/>
      <c r="BL53" s="310"/>
      <c r="BM53" s="310"/>
      <c r="BN53" s="310"/>
      <c r="BO53" s="310"/>
    </row>
    <row r="54" spans="1:67" ht="12.75" customHeight="1" x14ac:dyDescent="0.2">
      <c r="A54" s="483"/>
      <c r="B54" s="289" t="s">
        <v>40</v>
      </c>
      <c r="C54" s="162">
        <v>2</v>
      </c>
      <c r="D54" s="260"/>
      <c r="E54" s="416">
        <f>C54/$L$15*$C$47/3600</f>
        <v>0</v>
      </c>
      <c r="F54" s="417"/>
      <c r="G54" s="416">
        <f>D54/$L$15*$D$47/3600</f>
        <v>0</v>
      </c>
      <c r="H54" s="418"/>
      <c r="I54" s="165"/>
      <c r="J54" s="166">
        <f>1200*E54</f>
        <v>0</v>
      </c>
      <c r="K54" s="164">
        <f>1200*G54</f>
        <v>0</v>
      </c>
      <c r="L54" s="21"/>
      <c r="M54" s="22">
        <f t="shared" si="0"/>
        <v>-1</v>
      </c>
      <c r="N54" s="23"/>
      <c r="O54" s="161"/>
      <c r="P54" s="161"/>
      <c r="Q54" s="161"/>
      <c r="R54" s="73"/>
      <c r="S54" s="161"/>
      <c r="T54" s="310"/>
      <c r="U54" s="330" t="s">
        <v>44</v>
      </c>
      <c r="V54" s="330"/>
      <c r="W54" s="330"/>
      <c r="X54" s="330"/>
      <c r="Y54" s="336"/>
      <c r="Z54" s="342"/>
      <c r="AA54" s="330"/>
      <c r="AB54" s="330"/>
      <c r="AC54" s="330"/>
      <c r="AD54" s="330"/>
      <c r="AE54" s="330"/>
      <c r="AF54" s="330"/>
      <c r="AG54" s="330"/>
      <c r="AH54" s="330"/>
      <c r="AI54" s="330"/>
      <c r="AJ54" s="330"/>
      <c r="AK54" s="310"/>
      <c r="AL54" s="310"/>
      <c r="AM54" s="310"/>
      <c r="AN54" s="310"/>
      <c r="AO54" s="310"/>
      <c r="AP54" s="310"/>
      <c r="AQ54" s="310"/>
      <c r="AR54" s="310"/>
      <c r="AS54" s="310"/>
      <c r="AT54" s="310"/>
      <c r="AU54" s="310"/>
      <c r="AV54" s="310"/>
      <c r="AW54" s="310"/>
      <c r="AX54" s="310"/>
      <c r="AY54" s="310"/>
      <c r="AZ54" s="310"/>
      <c r="BA54" s="310"/>
      <c r="BB54" s="310"/>
      <c r="BC54" s="310"/>
      <c r="BD54" s="310"/>
      <c r="BE54" s="310"/>
      <c r="BF54" s="310"/>
      <c r="BG54" s="310"/>
      <c r="BH54" s="310"/>
      <c r="BI54" s="310"/>
      <c r="BJ54" s="310"/>
      <c r="BK54" s="310"/>
      <c r="BL54" s="310"/>
      <c r="BM54" s="310"/>
      <c r="BN54" s="310"/>
      <c r="BO54" s="310"/>
    </row>
    <row r="55" spans="1:67" ht="12.75" customHeight="1" x14ac:dyDescent="0.2">
      <c r="A55" s="483"/>
      <c r="B55" s="95"/>
      <c r="C55" s="153"/>
      <c r="D55" s="153"/>
      <c r="E55" s="167"/>
      <c r="F55" s="167"/>
      <c r="G55" s="40"/>
      <c r="H55" s="168"/>
      <c r="I55" s="155"/>
      <c r="J55" s="169"/>
      <c r="K55" s="170"/>
      <c r="L55" s="21"/>
      <c r="M55" s="22">
        <f t="shared" si="0"/>
        <v>-1</v>
      </c>
      <c r="N55" s="23"/>
      <c r="O55" s="161"/>
      <c r="P55" s="161"/>
      <c r="Q55" s="161"/>
      <c r="R55" s="73"/>
      <c r="S55" s="161"/>
      <c r="T55" s="310"/>
      <c r="U55" s="330" t="s">
        <v>45</v>
      </c>
      <c r="V55" s="330"/>
      <c r="W55" s="330"/>
      <c r="X55" s="330"/>
      <c r="Y55" s="336" t="e">
        <f t="shared" si="3"/>
        <v>#DIV/0!</v>
      </c>
      <c r="Z55" s="342" t="e">
        <f>D43/Z$48</f>
        <v>#DIV/0!</v>
      </c>
      <c r="AA55" s="330"/>
      <c r="AB55" s="330"/>
      <c r="AC55" s="330"/>
      <c r="AD55" s="330"/>
      <c r="AE55" s="330"/>
      <c r="AF55" s="330"/>
      <c r="AG55" s="330"/>
      <c r="AH55" s="330"/>
      <c r="AI55" s="330"/>
      <c r="AJ55" s="330"/>
      <c r="AK55" s="310"/>
      <c r="AL55" s="310"/>
      <c r="AM55" s="310"/>
      <c r="AN55" s="310"/>
      <c r="AO55" s="310"/>
      <c r="AP55" s="310"/>
      <c r="AQ55" s="310"/>
      <c r="AR55" s="310"/>
      <c r="AS55" s="310"/>
      <c r="AT55" s="310"/>
      <c r="AU55" s="310"/>
      <c r="AV55" s="310"/>
      <c r="AW55" s="310"/>
      <c r="AX55" s="310"/>
      <c r="AY55" s="310"/>
      <c r="AZ55" s="310"/>
      <c r="BA55" s="310"/>
      <c r="BB55" s="310"/>
      <c r="BC55" s="310"/>
      <c r="BD55" s="310"/>
      <c r="BE55" s="310"/>
      <c r="BF55" s="310"/>
      <c r="BG55" s="310"/>
      <c r="BH55" s="310"/>
      <c r="BI55" s="310"/>
      <c r="BJ55" s="310"/>
      <c r="BK55" s="310"/>
      <c r="BL55" s="310"/>
      <c r="BM55" s="310"/>
      <c r="BN55" s="310"/>
      <c r="BO55" s="310"/>
    </row>
    <row r="56" spans="1:67" ht="12.75" customHeight="1" x14ac:dyDescent="0.2">
      <c r="A56" s="483"/>
      <c r="B56" s="171"/>
      <c r="C56" s="402" t="s">
        <v>135</v>
      </c>
      <c r="D56" s="403"/>
      <c r="E56" s="406" t="s">
        <v>167</v>
      </c>
      <c r="F56" s="407"/>
      <c r="G56" s="407"/>
      <c r="H56" s="408"/>
      <c r="I56" s="172"/>
      <c r="J56" s="386" t="s">
        <v>166</v>
      </c>
      <c r="K56" s="387"/>
      <c r="L56" s="21"/>
      <c r="M56" s="22">
        <f t="shared" si="0"/>
        <v>-1</v>
      </c>
      <c r="N56" s="23"/>
      <c r="O56" s="161"/>
      <c r="P56" s="161"/>
      <c r="Q56" s="161"/>
      <c r="R56" s="161"/>
      <c r="S56" s="161"/>
      <c r="T56" s="310"/>
      <c r="U56" s="330">
        <f>IF(Q29="",1,-1)</f>
        <v>-1</v>
      </c>
      <c r="V56" s="330"/>
      <c r="W56" s="330"/>
      <c r="X56" s="330"/>
      <c r="Y56" s="336"/>
      <c r="Z56" s="342"/>
      <c r="AA56" s="330"/>
      <c r="AB56" s="330"/>
      <c r="AC56" s="330"/>
      <c r="AD56" s="330"/>
      <c r="AE56" s="330"/>
      <c r="AF56" s="330"/>
      <c r="AG56" s="330"/>
      <c r="AH56" s="330"/>
      <c r="AI56" s="330"/>
      <c r="AJ56" s="330"/>
      <c r="AK56" s="310"/>
      <c r="AL56" s="310"/>
      <c r="AM56" s="310"/>
      <c r="AN56" s="310"/>
      <c r="AO56" s="310"/>
      <c r="AP56" s="310"/>
      <c r="AQ56" s="310"/>
      <c r="AR56" s="310"/>
      <c r="AS56" s="310"/>
      <c r="AT56" s="310"/>
      <c r="AU56" s="310"/>
      <c r="AV56" s="310"/>
      <c r="AW56" s="310"/>
      <c r="AX56" s="310"/>
      <c r="AY56" s="310"/>
      <c r="AZ56" s="310"/>
      <c r="BA56" s="310"/>
      <c r="BB56" s="310"/>
      <c r="BC56" s="310"/>
      <c r="BD56" s="310"/>
      <c r="BE56" s="310"/>
      <c r="BF56" s="310"/>
      <c r="BG56" s="310"/>
      <c r="BH56" s="310"/>
      <c r="BI56" s="310"/>
      <c r="BJ56" s="310"/>
      <c r="BK56" s="310"/>
      <c r="BL56" s="310"/>
      <c r="BM56" s="310"/>
      <c r="BN56" s="310"/>
      <c r="BO56" s="310"/>
    </row>
    <row r="57" spans="1:67" ht="12.75" customHeight="1" x14ac:dyDescent="0.2">
      <c r="A57" s="483"/>
      <c r="B57" s="95"/>
      <c r="C57" s="404"/>
      <c r="D57" s="405"/>
      <c r="E57" s="409"/>
      <c r="F57" s="410"/>
      <c r="G57" s="410"/>
      <c r="H57" s="411"/>
      <c r="I57" s="173"/>
      <c r="J57" s="388"/>
      <c r="K57" s="389"/>
      <c r="L57" s="21"/>
      <c r="M57" s="22">
        <f t="shared" si="0"/>
        <v>-1</v>
      </c>
      <c r="N57" s="23"/>
      <c r="O57" s="161"/>
      <c r="P57" s="161"/>
      <c r="Q57" s="161"/>
      <c r="R57" s="73"/>
      <c r="S57" s="161"/>
      <c r="T57" s="310"/>
      <c r="U57" s="330"/>
      <c r="V57" s="330"/>
      <c r="W57" s="330"/>
      <c r="X57" s="330"/>
      <c r="Y57" s="336" t="e">
        <f t="shared" si="3"/>
        <v>#DIV/0!</v>
      </c>
      <c r="Z57" s="342" t="e">
        <f>D45/Z$48</f>
        <v>#DIV/0!</v>
      </c>
      <c r="AA57" s="330"/>
      <c r="AB57" s="330"/>
      <c r="AC57" s="330"/>
      <c r="AD57" s="330"/>
      <c r="AE57" s="330"/>
      <c r="AF57" s="330"/>
      <c r="AG57" s="330"/>
      <c r="AH57" s="330"/>
      <c r="AI57" s="330"/>
      <c r="AJ57" s="330"/>
      <c r="AK57" s="310"/>
      <c r="AL57" s="310"/>
      <c r="AM57" s="310"/>
      <c r="AN57" s="310"/>
      <c r="AO57" s="310"/>
      <c r="AP57" s="310"/>
      <c r="AQ57" s="310"/>
      <c r="AR57" s="310"/>
      <c r="AS57" s="310"/>
      <c r="AT57" s="310"/>
      <c r="AU57" s="310"/>
      <c r="AV57" s="310"/>
      <c r="AW57" s="310"/>
      <c r="AX57" s="310"/>
      <c r="AY57" s="310"/>
      <c r="AZ57" s="310"/>
      <c r="BA57" s="310"/>
      <c r="BB57" s="310"/>
      <c r="BC57" s="310"/>
      <c r="BD57" s="310"/>
      <c r="BE57" s="310"/>
      <c r="BF57" s="310"/>
      <c r="BG57" s="310"/>
      <c r="BH57" s="310"/>
      <c r="BI57" s="310"/>
      <c r="BJ57" s="310"/>
      <c r="BK57" s="310"/>
      <c r="BL57" s="310"/>
      <c r="BM57" s="310"/>
      <c r="BN57" s="310"/>
      <c r="BO57" s="310"/>
    </row>
    <row r="58" spans="1:67" ht="12.75" customHeight="1" x14ac:dyDescent="0.2">
      <c r="A58" s="483"/>
      <c r="B58" s="174" t="s">
        <v>46</v>
      </c>
      <c r="C58" s="419" t="s">
        <v>26</v>
      </c>
      <c r="D58" s="420" t="s">
        <v>27</v>
      </c>
      <c r="E58" s="419" t="s">
        <v>26</v>
      </c>
      <c r="F58" s="419" t="s">
        <v>27</v>
      </c>
      <c r="G58" s="420" t="s">
        <v>27</v>
      </c>
      <c r="H58" s="421" t="s">
        <v>27</v>
      </c>
      <c r="I58" s="173"/>
      <c r="J58" s="414" t="s">
        <v>28</v>
      </c>
      <c r="K58" s="392" t="s">
        <v>29</v>
      </c>
      <c r="L58" s="21"/>
      <c r="M58" s="22">
        <f t="shared" si="0"/>
        <v>-1</v>
      </c>
      <c r="N58" s="23"/>
      <c r="O58" s="161"/>
      <c r="P58" s="161"/>
      <c r="Q58" s="161"/>
      <c r="R58" s="161"/>
      <c r="S58" s="161"/>
      <c r="T58" s="310"/>
      <c r="U58" s="330"/>
      <c r="V58" s="330"/>
      <c r="W58" s="330"/>
      <c r="X58" s="330"/>
      <c r="Y58" s="336" t="e">
        <f t="shared" si="3"/>
        <v>#DIV/0!</v>
      </c>
      <c r="Z58" s="342" t="e">
        <f>D46/Z$48</f>
        <v>#DIV/0!</v>
      </c>
      <c r="AA58" s="330"/>
      <c r="AB58" s="330"/>
      <c r="AC58" s="330"/>
      <c r="AD58" s="330"/>
      <c r="AE58" s="330"/>
      <c r="AF58" s="330"/>
      <c r="AG58" s="330"/>
      <c r="AH58" s="330"/>
      <c r="AI58" s="330"/>
      <c r="AJ58" s="330"/>
      <c r="AK58" s="310"/>
      <c r="AL58" s="310"/>
      <c r="AM58" s="310"/>
      <c r="AN58" s="310"/>
      <c r="AO58" s="310"/>
      <c r="AP58" s="310"/>
      <c r="AQ58" s="310"/>
      <c r="AR58" s="310"/>
      <c r="AS58" s="310"/>
      <c r="AT58" s="310"/>
      <c r="AU58" s="310"/>
      <c r="AV58" s="310"/>
      <c r="AW58" s="310"/>
      <c r="AX58" s="310"/>
      <c r="AY58" s="310"/>
      <c r="AZ58" s="310"/>
      <c r="BA58" s="310"/>
      <c r="BB58" s="310"/>
      <c r="BC58" s="310"/>
      <c r="BD58" s="310"/>
      <c r="BE58" s="310"/>
      <c r="BF58" s="310"/>
      <c r="BG58" s="310"/>
      <c r="BH58" s="310"/>
      <c r="BI58" s="310"/>
      <c r="BJ58" s="310"/>
      <c r="BK58" s="310"/>
      <c r="BL58" s="310"/>
      <c r="BM58" s="310"/>
      <c r="BN58" s="310"/>
      <c r="BO58" s="310"/>
    </row>
    <row r="59" spans="1:67" ht="12.75" customHeight="1" x14ac:dyDescent="0.2">
      <c r="A59" s="483"/>
      <c r="B59" s="293" t="s">
        <v>47</v>
      </c>
      <c r="C59" s="419"/>
      <c r="D59" s="420"/>
      <c r="E59" s="419"/>
      <c r="F59" s="419"/>
      <c r="G59" s="420"/>
      <c r="H59" s="421"/>
      <c r="I59" s="175"/>
      <c r="J59" s="415"/>
      <c r="K59" s="392"/>
      <c r="L59" s="21"/>
      <c r="M59" s="22">
        <f t="shared" si="0"/>
        <v>-1</v>
      </c>
      <c r="N59" s="23"/>
      <c r="O59" s="73"/>
      <c r="P59" s="73"/>
      <c r="Q59" s="73"/>
      <c r="R59" s="47"/>
      <c r="S59" s="47"/>
      <c r="T59" s="352">
        <f>$D$15</f>
        <v>0</v>
      </c>
      <c r="U59" s="330"/>
      <c r="V59" s="330"/>
      <c r="W59" s="330"/>
      <c r="X59" s="330"/>
      <c r="Y59" s="336"/>
      <c r="Z59" s="330"/>
      <c r="AA59" s="330"/>
      <c r="AB59" s="330"/>
      <c r="AC59" s="330"/>
      <c r="AD59" s="330"/>
      <c r="AE59" s="330"/>
      <c r="AF59" s="330"/>
      <c r="AG59" s="330"/>
      <c r="AH59" s="330"/>
      <c r="AI59" s="330"/>
      <c r="AJ59" s="330"/>
      <c r="AK59" s="310"/>
      <c r="AL59" s="310"/>
      <c r="AM59" s="310"/>
      <c r="AN59" s="310"/>
      <c r="AO59" s="310"/>
      <c r="AP59" s="310"/>
      <c r="AQ59" s="310"/>
      <c r="AR59" s="310"/>
      <c r="AS59" s="310"/>
      <c r="AT59" s="310"/>
      <c r="AU59" s="310"/>
      <c r="AV59" s="310"/>
      <c r="AW59" s="310"/>
      <c r="AX59" s="310"/>
      <c r="AY59" s="310"/>
      <c r="AZ59" s="310"/>
      <c r="BA59" s="310"/>
      <c r="BB59" s="310"/>
      <c r="BC59" s="310"/>
      <c r="BD59" s="310"/>
      <c r="BE59" s="310"/>
      <c r="BF59" s="310"/>
      <c r="BG59" s="310"/>
      <c r="BH59" s="310"/>
      <c r="BI59" s="310"/>
      <c r="BJ59" s="310"/>
      <c r="BK59" s="310"/>
      <c r="BL59" s="310"/>
      <c r="BM59" s="310"/>
      <c r="BN59" s="310"/>
      <c r="BO59" s="310"/>
    </row>
    <row r="60" spans="1:67" ht="12.75" customHeight="1" x14ac:dyDescent="0.2">
      <c r="A60" s="483"/>
      <c r="B60" s="289" t="s">
        <v>30</v>
      </c>
      <c r="C60" s="393">
        <f>$C$12*$U$62</f>
        <v>0</v>
      </c>
      <c r="D60" s="394"/>
      <c r="E60" s="398">
        <v>55</v>
      </c>
      <c r="F60" s="399"/>
      <c r="G60" s="412"/>
      <c r="H60" s="413"/>
      <c r="I60" s="244"/>
      <c r="J60" s="115">
        <f>1200*C60*(1-E60/100)</f>
        <v>0</v>
      </c>
      <c r="K60" s="164">
        <f>1200*C60*(1-G60/100)</f>
        <v>0</v>
      </c>
      <c r="L60" s="21"/>
      <c r="M60" s="22">
        <f t="shared" si="0"/>
        <v>-1</v>
      </c>
      <c r="N60" s="23"/>
      <c r="O60" s="73"/>
      <c r="P60" s="73"/>
      <c r="Q60" s="73"/>
      <c r="R60" s="47"/>
      <c r="S60" s="47"/>
      <c r="T60" s="322"/>
      <c r="U60" s="330"/>
      <c r="V60" s="330"/>
      <c r="W60" s="330"/>
      <c r="X60" s="330"/>
      <c r="Y60" s="329"/>
      <c r="Z60" s="330"/>
      <c r="AA60" s="330"/>
      <c r="AB60" s="330"/>
      <c r="AC60" s="330"/>
      <c r="AD60" s="330"/>
      <c r="AE60" s="330"/>
      <c r="AF60" s="330"/>
      <c r="AG60" s="330"/>
      <c r="AH60" s="330"/>
      <c r="AI60" s="330"/>
      <c r="AJ60" s="330"/>
      <c r="AK60" s="310"/>
      <c r="AL60" s="310"/>
      <c r="AM60" s="310"/>
      <c r="AN60" s="310"/>
      <c r="AO60" s="310"/>
      <c r="AP60" s="310"/>
      <c r="AQ60" s="310"/>
      <c r="AR60" s="310"/>
      <c r="AS60" s="310"/>
      <c r="AT60" s="310"/>
      <c r="AU60" s="310"/>
      <c r="AV60" s="310"/>
      <c r="AW60" s="310"/>
      <c r="AX60" s="310"/>
      <c r="AY60" s="310"/>
      <c r="AZ60" s="310"/>
      <c r="BA60" s="310"/>
      <c r="BB60" s="310"/>
      <c r="BC60" s="310"/>
      <c r="BD60" s="310"/>
      <c r="BE60" s="310"/>
      <c r="BF60" s="310"/>
      <c r="BG60" s="310"/>
      <c r="BH60" s="310"/>
      <c r="BI60" s="310"/>
      <c r="BJ60" s="310"/>
      <c r="BK60" s="310"/>
      <c r="BL60" s="310"/>
      <c r="BM60" s="310"/>
      <c r="BN60" s="310"/>
      <c r="BO60" s="310"/>
    </row>
    <row r="61" spans="1:67" ht="12.75" customHeight="1" x14ac:dyDescent="0.2">
      <c r="A61" s="483"/>
      <c r="B61" s="289" t="s">
        <v>137</v>
      </c>
      <c r="C61" s="393"/>
      <c r="D61" s="394"/>
      <c r="E61" s="395">
        <v>0</v>
      </c>
      <c r="F61" s="396"/>
      <c r="G61" s="396"/>
      <c r="H61" s="397"/>
      <c r="I61" s="178"/>
      <c r="J61" s="115">
        <f>1200*C61*(1-E61/100)</f>
        <v>0</v>
      </c>
      <c r="K61" s="164">
        <f>1200*C61*(1-E61/100)</f>
        <v>0</v>
      </c>
      <c r="L61" s="21"/>
      <c r="M61" s="22">
        <f t="shared" si="0"/>
        <v>-1</v>
      </c>
      <c r="N61" s="23"/>
      <c r="O61" s="73"/>
      <c r="P61" s="73"/>
      <c r="Q61" s="73"/>
      <c r="R61" s="73"/>
      <c r="S61" s="73"/>
      <c r="T61" s="323"/>
      <c r="U61" s="330"/>
      <c r="V61" s="330"/>
      <c r="W61" s="330"/>
      <c r="X61" s="330"/>
      <c r="Y61" s="329"/>
      <c r="Z61" s="330"/>
      <c r="AA61" s="330"/>
      <c r="AB61" s="330"/>
      <c r="AC61" s="330"/>
      <c r="AD61" s="330"/>
      <c r="AE61" s="330"/>
      <c r="AF61" s="330"/>
      <c r="AG61" s="330"/>
      <c r="AH61" s="330"/>
      <c r="AI61" s="330"/>
      <c r="AJ61" s="330"/>
      <c r="AK61" s="310"/>
      <c r="AL61" s="310"/>
      <c r="AM61" s="310"/>
      <c r="AN61" s="310"/>
      <c r="AO61" s="310"/>
      <c r="AP61" s="310"/>
      <c r="AQ61" s="310"/>
      <c r="AR61" s="310"/>
      <c r="AS61" s="310"/>
      <c r="AT61" s="310"/>
      <c r="AU61" s="310"/>
      <c r="AV61" s="310"/>
      <c r="AW61" s="310"/>
      <c r="AX61" s="310"/>
      <c r="AY61" s="310"/>
      <c r="AZ61" s="310"/>
      <c r="BA61" s="310"/>
      <c r="BB61" s="310"/>
      <c r="BC61" s="310"/>
      <c r="BD61" s="310"/>
      <c r="BE61" s="310"/>
      <c r="BF61" s="310"/>
      <c r="BG61" s="310"/>
      <c r="BH61" s="310"/>
      <c r="BI61" s="310"/>
      <c r="BJ61" s="310"/>
      <c r="BK61" s="310"/>
      <c r="BL61" s="310"/>
      <c r="BM61" s="310"/>
      <c r="BN61" s="310"/>
      <c r="BO61" s="310"/>
    </row>
    <row r="62" spans="1:67" ht="12.75" customHeight="1" x14ac:dyDescent="0.2">
      <c r="A62" s="483"/>
      <c r="B62" s="294" t="s">
        <v>40</v>
      </c>
      <c r="C62" s="393"/>
      <c r="D62" s="394"/>
      <c r="E62" s="398">
        <v>55</v>
      </c>
      <c r="F62" s="399"/>
      <c r="G62" s="400"/>
      <c r="H62" s="401"/>
      <c r="I62" s="178"/>
      <c r="J62" s="179">
        <f>1200*C62*(1-E62/100)</f>
        <v>0</v>
      </c>
      <c r="K62" s="164">
        <f>1200*C62*(1-G62/100)</f>
        <v>0</v>
      </c>
      <c r="L62" s="21"/>
      <c r="M62" s="22">
        <f t="shared" si="0"/>
        <v>-1</v>
      </c>
      <c r="N62" s="147"/>
      <c r="O62" s="73"/>
      <c r="P62" s="73"/>
      <c r="Q62" s="73"/>
      <c r="R62" s="73"/>
      <c r="S62" s="73"/>
      <c r="T62" s="321"/>
      <c r="U62" s="343">
        <f>SUM(U63:U72)</f>
        <v>5.0000000000000001E-4</v>
      </c>
      <c r="V62" s="342"/>
      <c r="W62" s="342"/>
      <c r="X62" s="330"/>
      <c r="Y62" s="329"/>
      <c r="Z62" s="330"/>
      <c r="AA62" s="330"/>
      <c r="AB62" s="330"/>
      <c r="AC62" s="330"/>
      <c r="AD62" s="330"/>
      <c r="AE62" s="330"/>
      <c r="AF62" s="330"/>
      <c r="AG62" s="330"/>
      <c r="AH62" s="330"/>
      <c r="AI62" s="330"/>
      <c r="AJ62" s="330"/>
      <c r="AK62" s="310"/>
      <c r="AL62" s="310"/>
      <c r="AM62" s="310"/>
      <c r="AN62" s="310"/>
      <c r="AO62" s="310"/>
      <c r="AP62" s="310"/>
      <c r="AQ62" s="310"/>
      <c r="AR62" s="310"/>
      <c r="AS62" s="310"/>
      <c r="AT62" s="310"/>
      <c r="AU62" s="310"/>
      <c r="AV62" s="310"/>
      <c r="AW62" s="310"/>
      <c r="AX62" s="310"/>
      <c r="AY62" s="310"/>
      <c r="AZ62" s="310"/>
      <c r="BA62" s="310"/>
      <c r="BB62" s="310"/>
      <c r="BC62" s="310"/>
      <c r="BD62" s="310"/>
      <c r="BE62" s="310"/>
      <c r="BF62" s="310"/>
      <c r="BG62" s="310"/>
      <c r="BH62" s="310"/>
      <c r="BI62" s="310"/>
      <c r="BJ62" s="310"/>
      <c r="BK62" s="310"/>
      <c r="BL62" s="310"/>
      <c r="BM62" s="310"/>
      <c r="BN62" s="310"/>
      <c r="BO62" s="310"/>
    </row>
    <row r="63" spans="1:67" ht="12.75" customHeight="1" x14ac:dyDescent="0.2">
      <c r="A63" s="483"/>
      <c r="B63" s="289" t="s">
        <v>48</v>
      </c>
      <c r="C63" s="393"/>
      <c r="D63" s="394"/>
      <c r="E63" s="395">
        <v>0</v>
      </c>
      <c r="F63" s="396"/>
      <c r="G63" s="396"/>
      <c r="H63" s="397"/>
      <c r="I63" s="178"/>
      <c r="J63" s="179">
        <f>1200*C63*(1-E63/100)</f>
        <v>0</v>
      </c>
      <c r="K63" s="164">
        <f>1200*C63*(1-E63/100)</f>
        <v>0</v>
      </c>
      <c r="L63" s="21"/>
      <c r="M63" s="22">
        <f t="shared" si="0"/>
        <v>-1</v>
      </c>
      <c r="N63" s="180"/>
      <c r="O63" s="73"/>
      <c r="P63" s="73"/>
      <c r="Q63" s="73"/>
      <c r="R63" s="73"/>
      <c r="S63" s="73"/>
      <c r="T63" s="321"/>
      <c r="U63" s="344">
        <f>($C$14=V63)*W63/1000</f>
        <v>0</v>
      </c>
      <c r="V63" s="345">
        <v>1</v>
      </c>
      <c r="W63" s="346">
        <v>0.4</v>
      </c>
      <c r="X63" s="346">
        <f>Täyttöohjeet!$J$39</f>
        <v>0.40000000000000008</v>
      </c>
      <c r="Y63" s="330"/>
      <c r="Z63" s="330"/>
      <c r="AA63" s="330"/>
      <c r="AB63" s="330"/>
      <c r="AC63" s="330"/>
      <c r="AD63" s="330"/>
      <c r="AE63" s="330"/>
      <c r="AF63" s="330"/>
      <c r="AG63" s="330"/>
      <c r="AH63" s="330"/>
      <c r="AI63" s="330"/>
      <c r="AJ63" s="330"/>
      <c r="AK63" s="310"/>
      <c r="AL63" s="310"/>
      <c r="AM63" s="310"/>
      <c r="AN63" s="310"/>
      <c r="AO63" s="310"/>
      <c r="AP63" s="310"/>
      <c r="AQ63" s="310"/>
      <c r="AR63" s="310"/>
      <c r="AS63" s="310"/>
      <c r="AT63" s="310"/>
      <c r="AU63" s="310"/>
      <c r="AV63" s="310"/>
      <c r="AW63" s="310"/>
      <c r="AX63" s="310"/>
      <c r="AY63" s="310"/>
      <c r="AZ63" s="310"/>
      <c r="BA63" s="310"/>
      <c r="BB63" s="310"/>
      <c r="BC63" s="310"/>
      <c r="BD63" s="310"/>
      <c r="BE63" s="310"/>
      <c r="BF63" s="310"/>
      <c r="BG63" s="310"/>
      <c r="BH63" s="310"/>
      <c r="BI63" s="310"/>
      <c r="BJ63" s="310"/>
      <c r="BK63" s="310"/>
      <c r="BL63" s="310"/>
      <c r="BM63" s="310"/>
      <c r="BN63" s="310"/>
      <c r="BO63" s="310"/>
    </row>
    <row r="64" spans="1:67" ht="12.75" customHeight="1" thickBot="1" x14ac:dyDescent="0.25">
      <c r="A64" s="483"/>
      <c r="B64" s="181"/>
      <c r="C64" s="182"/>
      <c r="D64" s="182"/>
      <c r="E64" s="183"/>
      <c r="F64" s="183"/>
      <c r="G64" s="184"/>
      <c r="H64" s="185"/>
      <c r="I64" s="178"/>
      <c r="J64" s="186"/>
      <c r="K64" s="187"/>
      <c r="L64" s="21"/>
      <c r="M64" s="22">
        <f t="shared" si="0"/>
        <v>-1</v>
      </c>
      <c r="N64" s="147"/>
      <c r="O64" s="73"/>
      <c r="P64" s="73"/>
      <c r="Q64" s="73"/>
      <c r="R64" s="73"/>
      <c r="S64" s="73"/>
      <c r="T64" s="310"/>
      <c r="U64" s="344">
        <f t="shared" ref="U64:U71" si="4">($C$14=V64)*W64/1000</f>
        <v>0</v>
      </c>
      <c r="V64" s="345">
        <v>2</v>
      </c>
      <c r="W64" s="346">
        <f>(T59&lt;&gt;1)*Y64+(T59=1)*Z64</f>
        <v>0.5</v>
      </c>
      <c r="X64" s="346">
        <f>($T$59&lt;&gt;1)*Täyttöohjeet!$J$42+(($T$59=1)*Täyttöohjeet!$J$43)</f>
        <v>0.5</v>
      </c>
      <c r="Y64" s="346">
        <v>0.5</v>
      </c>
      <c r="Z64" s="346">
        <v>0.4</v>
      </c>
      <c r="AA64" s="330"/>
      <c r="AB64" s="330"/>
      <c r="AC64" s="330"/>
      <c r="AD64" s="330"/>
      <c r="AE64" s="330"/>
      <c r="AF64" s="330"/>
      <c r="AG64" s="330"/>
      <c r="AH64" s="330"/>
      <c r="AI64" s="330"/>
      <c r="AJ64" s="330"/>
      <c r="AK64" s="310"/>
      <c r="AL64" s="310"/>
      <c r="AM64" s="310"/>
      <c r="AN64" s="310"/>
      <c r="AO64" s="310"/>
      <c r="AP64" s="310"/>
      <c r="AQ64" s="310"/>
      <c r="AR64" s="310"/>
      <c r="AS64" s="310"/>
      <c r="AT64" s="310"/>
      <c r="AU64" s="310"/>
      <c r="AV64" s="310"/>
      <c r="AW64" s="310"/>
      <c r="AX64" s="310"/>
      <c r="AY64" s="310"/>
      <c r="AZ64" s="310"/>
      <c r="BA64" s="310"/>
      <c r="BB64" s="310"/>
      <c r="BC64" s="310"/>
      <c r="BD64" s="310"/>
      <c r="BE64" s="310"/>
      <c r="BF64" s="310"/>
      <c r="BG64" s="310"/>
      <c r="BH64" s="310"/>
      <c r="BI64" s="310"/>
      <c r="BJ64" s="310"/>
      <c r="BK64" s="310"/>
      <c r="BL64" s="310"/>
      <c r="BM64" s="310"/>
      <c r="BN64" s="310"/>
      <c r="BO64" s="310"/>
    </row>
    <row r="65" spans="1:67" ht="12.75" customHeight="1" x14ac:dyDescent="0.2">
      <c r="A65" s="483"/>
      <c r="B65" s="24"/>
      <c r="C65" s="188"/>
      <c r="D65" s="188"/>
      <c r="E65" s="189"/>
      <c r="F65" s="189"/>
      <c r="G65" s="190"/>
      <c r="H65" s="190"/>
      <c r="I65" s="24"/>
      <c r="J65" s="386" t="s">
        <v>136</v>
      </c>
      <c r="K65" s="387"/>
      <c r="L65" s="21"/>
      <c r="M65" s="22">
        <f t="shared" ref="M65:M71" si="5">$U$56</f>
        <v>-1</v>
      </c>
      <c r="N65" s="147"/>
      <c r="O65" s="73"/>
      <c r="P65" s="73"/>
      <c r="Q65" s="73"/>
      <c r="R65" s="73"/>
      <c r="S65" s="73"/>
      <c r="T65" s="310"/>
      <c r="U65" s="344">
        <f t="shared" si="4"/>
        <v>0</v>
      </c>
      <c r="V65" s="345">
        <v>3</v>
      </c>
      <c r="W65" s="346">
        <v>0.86577380952380945</v>
      </c>
      <c r="X65" s="346">
        <f>Täyttöohjeet!$J$47</f>
        <v>0.86577380952380945</v>
      </c>
      <c r="Y65" s="329"/>
      <c r="Z65" s="330"/>
      <c r="AA65" s="330"/>
      <c r="AB65" s="330"/>
      <c r="AC65" s="330"/>
      <c r="AD65" s="330"/>
      <c r="AE65" s="330"/>
      <c r="AF65" s="330"/>
      <c r="AG65" s="330"/>
      <c r="AH65" s="330"/>
      <c r="AI65" s="330"/>
      <c r="AJ65" s="330"/>
      <c r="AK65" s="310"/>
      <c r="AL65" s="310"/>
      <c r="AM65" s="310"/>
      <c r="AN65" s="310"/>
      <c r="AO65" s="310"/>
      <c r="AP65" s="310"/>
      <c r="AQ65" s="310"/>
      <c r="AR65" s="310"/>
      <c r="AS65" s="310"/>
      <c r="AT65" s="310"/>
      <c r="AU65" s="310"/>
      <c r="AV65" s="310"/>
      <c r="AW65" s="310"/>
      <c r="AX65" s="310"/>
      <c r="AY65" s="310"/>
      <c r="AZ65" s="310"/>
      <c r="BA65" s="310"/>
      <c r="BB65" s="310"/>
      <c r="BC65" s="310"/>
      <c r="BD65" s="310"/>
      <c r="BE65" s="310"/>
      <c r="BF65" s="310"/>
      <c r="BG65" s="310"/>
      <c r="BH65" s="310"/>
      <c r="BI65" s="310"/>
      <c r="BJ65" s="310"/>
      <c r="BK65" s="310"/>
      <c r="BL65" s="310"/>
      <c r="BM65" s="310"/>
      <c r="BN65" s="310"/>
      <c r="BO65" s="310"/>
    </row>
    <row r="66" spans="1:67" ht="12.75" customHeight="1" thickBot="1" x14ac:dyDescent="0.25">
      <c r="A66" s="483"/>
      <c r="B66" s="42"/>
      <c r="C66" s="42"/>
      <c r="D66" s="42"/>
      <c r="E66" s="42"/>
      <c r="F66" s="42"/>
      <c r="G66" s="42"/>
      <c r="H66" s="42"/>
      <c r="I66" s="189"/>
      <c r="J66" s="388"/>
      <c r="K66" s="389"/>
      <c r="L66" s="21"/>
      <c r="M66" s="22">
        <f t="shared" si="5"/>
        <v>-1</v>
      </c>
      <c r="N66" s="23"/>
      <c r="O66" s="73"/>
      <c r="P66" s="73"/>
      <c r="Q66" s="73"/>
      <c r="R66" s="73"/>
      <c r="S66" s="73"/>
      <c r="T66" s="310"/>
      <c r="U66" s="344">
        <f t="shared" si="4"/>
        <v>0</v>
      </c>
      <c r="V66" s="345">
        <v>4</v>
      </c>
      <c r="W66" s="346">
        <v>1.1410714285714285</v>
      </c>
      <c r="X66" s="346">
        <f>Täyttöohjeet!$J$51</f>
        <v>1.1410714285714285</v>
      </c>
      <c r="Y66" s="330"/>
      <c r="Z66" s="330"/>
      <c r="AA66" s="330"/>
      <c r="AB66" s="330"/>
      <c r="AC66" s="330"/>
      <c r="AD66" s="330"/>
      <c r="AE66" s="330"/>
      <c r="AF66" s="330"/>
      <c r="AG66" s="330"/>
      <c r="AH66" s="330"/>
      <c r="AI66" s="330"/>
      <c r="AJ66" s="330"/>
      <c r="AK66" s="310"/>
      <c r="AL66" s="310"/>
      <c r="AM66" s="310"/>
      <c r="AN66" s="310"/>
      <c r="AO66" s="310"/>
      <c r="AP66" s="310"/>
      <c r="AQ66" s="310"/>
      <c r="AR66" s="310"/>
      <c r="AS66" s="310"/>
      <c r="AT66" s="310"/>
      <c r="AU66" s="310"/>
      <c r="AV66" s="310"/>
      <c r="AW66" s="310"/>
      <c r="AX66" s="310"/>
      <c r="AY66" s="310"/>
      <c r="AZ66" s="310"/>
      <c r="BA66" s="310"/>
      <c r="BB66" s="310"/>
      <c r="BC66" s="310"/>
      <c r="BD66" s="310"/>
      <c r="BE66" s="310"/>
      <c r="BF66" s="310"/>
      <c r="BG66" s="310"/>
      <c r="BH66" s="310"/>
      <c r="BI66" s="310"/>
      <c r="BJ66" s="310"/>
      <c r="BK66" s="310"/>
      <c r="BL66" s="310"/>
      <c r="BM66" s="310"/>
      <c r="BN66" s="310"/>
      <c r="BO66" s="310"/>
    </row>
    <row r="67" spans="1:67" ht="12.75" customHeight="1" x14ac:dyDescent="0.2">
      <c r="A67" s="483"/>
      <c r="B67" s="248" t="s">
        <v>49</v>
      </c>
      <c r="C67" s="191"/>
      <c r="D67" s="191"/>
      <c r="E67" s="192"/>
      <c r="F67" s="192"/>
      <c r="G67" s="193"/>
      <c r="H67" s="192"/>
      <c r="I67" s="192"/>
      <c r="J67" s="390" t="s">
        <v>28</v>
      </c>
      <c r="K67" s="392" t="s">
        <v>29</v>
      </c>
      <c r="L67" s="21"/>
      <c r="M67" s="22">
        <f t="shared" si="5"/>
        <v>-1</v>
      </c>
      <c r="O67" s="73"/>
      <c r="P67" s="73"/>
      <c r="Q67" s="73"/>
      <c r="R67" s="73"/>
      <c r="S67" s="73"/>
      <c r="T67" s="310"/>
      <c r="U67" s="344">
        <f t="shared" si="4"/>
        <v>0</v>
      </c>
      <c r="V67" s="345">
        <v>5</v>
      </c>
      <c r="W67" s="346">
        <v>2</v>
      </c>
      <c r="X67" s="346">
        <f>Täyttöohjeet!$J$55</f>
        <v>2</v>
      </c>
      <c r="Y67" s="330"/>
      <c r="Z67" s="330"/>
      <c r="AA67" s="330"/>
      <c r="AB67" s="330"/>
      <c r="AC67" s="330"/>
      <c r="AD67" s="330"/>
      <c r="AE67" s="330"/>
      <c r="AF67" s="330"/>
      <c r="AG67" s="330"/>
      <c r="AH67" s="330"/>
      <c r="AI67" s="330"/>
      <c r="AJ67" s="330"/>
      <c r="AK67" s="310"/>
      <c r="AL67" s="310"/>
      <c r="AM67" s="310"/>
      <c r="AN67" s="310"/>
      <c r="AO67" s="310"/>
      <c r="AP67" s="310"/>
      <c r="AQ67" s="310"/>
      <c r="AR67" s="310"/>
      <c r="AS67" s="310"/>
      <c r="AT67" s="310"/>
      <c r="AU67" s="310"/>
      <c r="AV67" s="310"/>
      <c r="AW67" s="310"/>
      <c r="AX67" s="310"/>
      <c r="AY67" s="310"/>
      <c r="AZ67" s="310"/>
      <c r="BA67" s="310"/>
      <c r="BB67" s="310"/>
      <c r="BC67" s="310"/>
      <c r="BD67" s="310"/>
      <c r="BE67" s="310"/>
      <c r="BF67" s="310"/>
      <c r="BG67" s="310"/>
      <c r="BH67" s="310"/>
      <c r="BI67" s="310"/>
      <c r="BJ67" s="310"/>
      <c r="BK67" s="310"/>
      <c r="BL67" s="310"/>
      <c r="BM67" s="310"/>
      <c r="BN67" s="310"/>
      <c r="BO67" s="310"/>
    </row>
    <row r="68" spans="1:67" ht="12.75" customHeight="1" thickBot="1" x14ac:dyDescent="0.25">
      <c r="A68" s="483"/>
      <c r="B68" s="194"/>
      <c r="C68" s="195"/>
      <c r="D68" s="195"/>
      <c r="E68" s="195"/>
      <c r="F68" s="195"/>
      <c r="G68" s="195"/>
      <c r="H68" s="195"/>
      <c r="I68" s="42"/>
      <c r="J68" s="391"/>
      <c r="K68" s="392"/>
      <c r="M68" s="22">
        <f t="shared" si="5"/>
        <v>-1</v>
      </c>
      <c r="O68" s="73"/>
      <c r="P68" s="73"/>
      <c r="Q68" s="73"/>
      <c r="R68" s="73"/>
      <c r="S68" s="73"/>
      <c r="T68" s="263"/>
      <c r="U68" s="344">
        <f t="shared" si="4"/>
        <v>0</v>
      </c>
      <c r="V68" s="345">
        <v>6</v>
      </c>
      <c r="W68" s="346">
        <v>0.99821428571428572</v>
      </c>
      <c r="X68" s="346">
        <f>Täyttöohjeet!$J$61</f>
        <v>0.99821428571428572</v>
      </c>
      <c r="Y68" s="330"/>
      <c r="Z68" s="330"/>
      <c r="AA68" s="330"/>
      <c r="AB68" s="330"/>
      <c r="AC68" s="330"/>
      <c r="AD68" s="330"/>
      <c r="AE68" s="330"/>
      <c r="AF68" s="330"/>
      <c r="AG68" s="330"/>
      <c r="AH68" s="330"/>
      <c r="AI68" s="330"/>
      <c r="AJ68" s="330"/>
      <c r="AK68" s="310"/>
      <c r="AL68" s="310"/>
      <c r="AM68" s="310"/>
      <c r="AN68" s="310"/>
      <c r="AO68" s="310"/>
      <c r="AP68" s="310"/>
      <c r="AQ68" s="310"/>
      <c r="AR68" s="310"/>
      <c r="AS68" s="310"/>
      <c r="AT68" s="310"/>
      <c r="AU68" s="310"/>
      <c r="AV68" s="310"/>
      <c r="AW68" s="310"/>
      <c r="AX68" s="310"/>
      <c r="AY68" s="310"/>
      <c r="AZ68" s="310"/>
      <c r="BA68" s="310"/>
      <c r="BB68" s="310"/>
      <c r="BC68" s="310"/>
      <c r="BD68" s="310"/>
      <c r="BE68" s="310"/>
      <c r="BF68" s="310"/>
      <c r="BG68" s="310"/>
      <c r="BH68" s="310"/>
      <c r="BI68" s="310"/>
      <c r="BJ68" s="310"/>
      <c r="BK68" s="310"/>
      <c r="BL68" s="310"/>
      <c r="BM68" s="310"/>
      <c r="BN68" s="310"/>
      <c r="BO68" s="310"/>
    </row>
    <row r="69" spans="1:67" ht="12.75" customHeight="1" thickBot="1" x14ac:dyDescent="0.25">
      <c r="A69" s="483"/>
      <c r="B69" s="267" t="s">
        <v>50</v>
      </c>
      <c r="C69" s="276"/>
      <c r="D69" s="276"/>
      <c r="E69" s="276"/>
      <c r="F69" s="276"/>
      <c r="G69" s="276"/>
      <c r="H69" s="276"/>
      <c r="I69" s="276"/>
      <c r="J69" s="277">
        <f>J61+J60+J53+J34</f>
        <v>0</v>
      </c>
      <c r="K69" s="278">
        <f>(K61+K60+K53+K34)</f>
        <v>0</v>
      </c>
      <c r="M69" s="22">
        <f t="shared" si="5"/>
        <v>-1</v>
      </c>
      <c r="O69" s="73"/>
      <c r="P69" s="73"/>
      <c r="Q69" s="73"/>
      <c r="R69" s="73"/>
      <c r="S69" s="73"/>
      <c r="T69" s="263"/>
      <c r="U69" s="344">
        <f t="shared" si="4"/>
        <v>0</v>
      </c>
      <c r="V69" s="345">
        <v>7</v>
      </c>
      <c r="W69" s="346">
        <v>1.3833333333333333</v>
      </c>
      <c r="X69" s="346">
        <f>Täyttöohjeet!$J$65</f>
        <v>1.3833333333333333</v>
      </c>
      <c r="Y69" s="330"/>
      <c r="Z69" s="330"/>
      <c r="AA69" s="330"/>
      <c r="AB69" s="330"/>
      <c r="AC69" s="330"/>
      <c r="AD69" s="330"/>
      <c r="AE69" s="330"/>
      <c r="AF69" s="330"/>
      <c r="AG69" s="330"/>
      <c r="AH69" s="330"/>
      <c r="AI69" s="330"/>
      <c r="AJ69" s="330"/>
      <c r="AK69" s="310"/>
      <c r="AL69" s="310"/>
      <c r="AM69" s="310"/>
      <c r="AN69" s="310"/>
      <c r="AO69" s="310"/>
      <c r="AP69" s="310"/>
      <c r="AQ69" s="310"/>
      <c r="AR69" s="310"/>
      <c r="AS69" s="310"/>
      <c r="AT69" s="310"/>
      <c r="AU69" s="310"/>
      <c r="AV69" s="310"/>
      <c r="AW69" s="310"/>
      <c r="AX69" s="310"/>
      <c r="AY69" s="310"/>
      <c r="AZ69" s="310"/>
      <c r="BA69" s="310"/>
      <c r="BB69" s="310"/>
      <c r="BC69" s="310"/>
      <c r="BD69" s="310"/>
      <c r="BE69" s="310"/>
      <c r="BF69" s="310"/>
      <c r="BG69" s="310"/>
      <c r="BH69" s="310"/>
      <c r="BI69" s="310"/>
      <c r="BJ69" s="310"/>
      <c r="BK69" s="310"/>
      <c r="BL69" s="310"/>
      <c r="BM69" s="310"/>
      <c r="BN69" s="310"/>
      <c r="BO69" s="310"/>
    </row>
    <row r="70" spans="1:67" ht="12.75" customHeight="1" thickBot="1" x14ac:dyDescent="0.25">
      <c r="A70" s="483"/>
      <c r="B70" s="267" t="s">
        <v>51</v>
      </c>
      <c r="C70" s="276"/>
      <c r="D70" s="276"/>
      <c r="E70" s="276"/>
      <c r="F70" s="276"/>
      <c r="G70" s="276"/>
      <c r="H70" s="276"/>
      <c r="I70" s="276"/>
      <c r="J70" s="279">
        <f>J62+J54+J47+J63</f>
        <v>0</v>
      </c>
      <c r="K70" s="280">
        <f>K62+K54+K47+K63</f>
        <v>0</v>
      </c>
      <c r="M70" s="22">
        <f t="shared" si="5"/>
        <v>-1</v>
      </c>
      <c r="O70" s="73"/>
      <c r="P70" s="73"/>
      <c r="Q70" s="73"/>
      <c r="R70" s="73"/>
      <c r="S70" s="73"/>
      <c r="T70" s="263"/>
      <c r="U70" s="344">
        <f t="shared" si="4"/>
        <v>0</v>
      </c>
      <c r="V70" s="345">
        <v>8</v>
      </c>
      <c r="W70" s="346">
        <v>4</v>
      </c>
      <c r="X70" s="346">
        <f>Täyttöohjeet!$J$67</f>
        <v>4</v>
      </c>
      <c r="Y70" s="329"/>
      <c r="Z70" s="329"/>
      <c r="AA70" s="329"/>
      <c r="AB70" s="329"/>
      <c r="AC70" s="329"/>
      <c r="AD70" s="329"/>
      <c r="AE70" s="329"/>
      <c r="AF70" s="329"/>
      <c r="AG70" s="329"/>
      <c r="AH70" s="329"/>
      <c r="AI70" s="329"/>
      <c r="AJ70" s="329"/>
      <c r="AK70" s="263"/>
      <c r="AL70" s="263"/>
      <c r="AM70" s="263"/>
      <c r="AN70" s="263"/>
      <c r="AO70" s="263"/>
      <c r="AP70" s="263"/>
      <c r="AQ70" s="263"/>
      <c r="AR70" s="263"/>
      <c r="AS70" s="263"/>
      <c r="AT70" s="263"/>
      <c r="AU70" s="263"/>
      <c r="AV70" s="263"/>
      <c r="AW70" s="263"/>
      <c r="AX70" s="263"/>
      <c r="AY70" s="263"/>
      <c r="AZ70" s="310"/>
      <c r="BA70" s="310"/>
      <c r="BB70" s="310"/>
      <c r="BC70" s="310"/>
      <c r="BD70" s="310"/>
      <c r="BE70" s="310"/>
      <c r="BF70" s="310"/>
      <c r="BG70" s="310"/>
      <c r="BH70" s="310"/>
      <c r="BI70" s="310"/>
      <c r="BJ70" s="310"/>
      <c r="BK70" s="310"/>
      <c r="BL70" s="310"/>
      <c r="BM70" s="310"/>
      <c r="BN70" s="310"/>
      <c r="BO70" s="310"/>
    </row>
    <row r="71" spans="1:67" ht="12.75" customHeight="1" thickBot="1" x14ac:dyDescent="0.25">
      <c r="A71" s="42"/>
      <c r="B71" s="196"/>
      <c r="C71" s="197"/>
      <c r="D71" s="198"/>
      <c r="E71" s="197"/>
      <c r="F71" s="198"/>
      <c r="G71" s="197"/>
      <c r="H71" s="197"/>
      <c r="I71" s="197"/>
      <c r="J71" s="199"/>
      <c r="K71" s="200"/>
      <c r="M71" s="22">
        <f t="shared" si="5"/>
        <v>-1</v>
      </c>
      <c r="O71" s="73"/>
      <c r="P71" s="73"/>
      <c r="Q71" s="73"/>
      <c r="R71" s="73"/>
      <c r="S71" s="73"/>
      <c r="T71" s="263"/>
      <c r="U71" s="344">
        <f t="shared" si="4"/>
        <v>0</v>
      </c>
      <c r="V71" s="345">
        <v>9</v>
      </c>
      <c r="W71" s="345">
        <v>0.5</v>
      </c>
      <c r="X71" s="345">
        <f>Täyttöohjeet!$J$71</f>
        <v>0.5</v>
      </c>
      <c r="Y71" s="329"/>
      <c r="Z71" s="329"/>
      <c r="AA71" s="329"/>
      <c r="AB71" s="329"/>
      <c r="AC71" s="329"/>
      <c r="AD71" s="329"/>
      <c r="AE71" s="329"/>
      <c r="AF71" s="329"/>
      <c r="AG71" s="329"/>
      <c r="AH71" s="329"/>
      <c r="AI71" s="329"/>
      <c r="AJ71" s="329"/>
      <c r="AK71" s="263"/>
      <c r="AL71" s="263"/>
      <c r="AM71" s="263"/>
      <c r="AN71" s="263"/>
      <c r="AO71" s="263"/>
      <c r="AP71" s="263"/>
      <c r="AQ71" s="263"/>
      <c r="AR71" s="263"/>
      <c r="AS71" s="263"/>
      <c r="AT71" s="263"/>
      <c r="AU71" s="263"/>
      <c r="AV71" s="263"/>
      <c r="AW71" s="263"/>
      <c r="AX71" s="263"/>
      <c r="AY71" s="263"/>
      <c r="AZ71" s="310"/>
      <c r="BA71" s="310"/>
      <c r="BB71" s="310"/>
      <c r="BC71" s="310"/>
      <c r="BD71" s="310"/>
      <c r="BE71" s="310"/>
      <c r="BF71" s="310"/>
      <c r="BG71" s="310"/>
      <c r="BH71" s="310"/>
      <c r="BI71" s="310"/>
      <c r="BJ71" s="310"/>
      <c r="BK71" s="310"/>
      <c r="BL71" s="310"/>
      <c r="BM71" s="310"/>
      <c r="BN71" s="310"/>
      <c r="BO71" s="310"/>
    </row>
    <row r="72" spans="1:67" ht="15.6" customHeight="1" x14ac:dyDescent="0.2">
      <c r="A72" s="155"/>
      <c r="B72" s="205" t="s">
        <v>184</v>
      </c>
      <c r="C72" s="201"/>
      <c r="D72" s="201"/>
      <c r="E72" s="155"/>
      <c r="F72" s="155"/>
      <c r="G72" s="202"/>
      <c r="H72" s="202"/>
      <c r="I72" s="189"/>
      <c r="J72" s="203"/>
      <c r="K72" s="204"/>
      <c r="M72" s="22"/>
      <c r="O72" s="73"/>
      <c r="P72" s="73"/>
      <c r="Q72" s="73"/>
      <c r="R72" s="73"/>
      <c r="S72" s="73"/>
      <c r="T72" s="263"/>
      <c r="U72" s="344">
        <f>($C$14&lt;1)*W72/1000+($C$14&gt;9)*W72/1000</f>
        <v>5.0000000000000001E-4</v>
      </c>
      <c r="V72" s="345"/>
      <c r="W72" s="344">
        <f>W71</f>
        <v>0.5</v>
      </c>
      <c r="X72" s="329"/>
      <c r="Y72" s="329"/>
      <c r="Z72" s="329"/>
      <c r="AA72" s="329"/>
      <c r="AB72" s="329"/>
      <c r="AC72" s="329"/>
      <c r="AD72" s="329"/>
      <c r="AE72" s="329"/>
      <c r="AF72" s="329"/>
      <c r="AG72" s="329"/>
      <c r="AH72" s="329"/>
      <c r="AI72" s="329"/>
      <c r="AJ72" s="329"/>
      <c r="AK72" s="263"/>
      <c r="AL72" s="263"/>
      <c r="AM72" s="263"/>
      <c r="AN72" s="263"/>
      <c r="AO72" s="263"/>
      <c r="AP72" s="263"/>
      <c r="AQ72" s="263"/>
      <c r="AR72" s="263"/>
      <c r="AS72" s="263"/>
      <c r="AT72" s="263"/>
      <c r="AU72" s="263"/>
      <c r="AV72" s="263"/>
      <c r="AW72" s="263"/>
      <c r="AX72" s="263"/>
      <c r="AY72" s="263"/>
      <c r="AZ72" s="310"/>
      <c r="BA72" s="310"/>
      <c r="BB72" s="310"/>
      <c r="BC72" s="310"/>
      <c r="BD72" s="310"/>
      <c r="BE72" s="310"/>
      <c r="BF72" s="310"/>
      <c r="BG72" s="310"/>
      <c r="BH72" s="310"/>
      <c r="BI72" s="310"/>
      <c r="BJ72" s="310"/>
      <c r="BK72" s="310"/>
      <c r="BL72" s="310"/>
      <c r="BM72" s="310"/>
      <c r="BN72" s="310"/>
      <c r="BO72" s="310"/>
    </row>
    <row r="73" spans="1:67" ht="15.6" customHeight="1" x14ac:dyDescent="0.2">
      <c r="A73" s="42"/>
      <c r="B73" s="205" t="s">
        <v>182</v>
      </c>
      <c r="C73" s="206"/>
      <c r="D73" s="206"/>
      <c r="E73" s="206"/>
      <c r="F73" s="206"/>
      <c r="G73" s="206"/>
      <c r="H73" s="206"/>
      <c r="I73" s="206"/>
      <c r="J73" s="206"/>
      <c r="K73" s="206"/>
      <c r="L73" s="23"/>
      <c r="O73" s="73"/>
      <c r="P73" s="73"/>
      <c r="Q73" s="73"/>
      <c r="R73" s="73"/>
      <c r="S73" s="73"/>
      <c r="T73" s="263"/>
      <c r="U73" s="344"/>
      <c r="V73" s="344"/>
      <c r="W73" s="344"/>
      <c r="X73" s="329"/>
      <c r="Y73" s="329"/>
      <c r="Z73" s="329"/>
      <c r="AA73" s="329"/>
      <c r="AB73" s="329"/>
      <c r="AC73" s="329"/>
      <c r="AD73" s="329"/>
      <c r="AE73" s="329"/>
      <c r="AF73" s="329"/>
      <c r="AG73" s="329"/>
      <c r="AH73" s="329"/>
      <c r="AI73" s="329"/>
      <c r="AJ73" s="329"/>
      <c r="AK73" s="263"/>
      <c r="AL73" s="263"/>
      <c r="AM73" s="263"/>
      <c r="AN73" s="263"/>
      <c r="AO73" s="263"/>
      <c r="AP73" s="263"/>
      <c r="AQ73" s="263"/>
      <c r="AR73" s="263"/>
      <c r="AS73" s="263"/>
      <c r="AT73" s="263"/>
      <c r="AU73" s="263"/>
      <c r="AV73" s="263"/>
      <c r="AW73" s="263"/>
      <c r="AX73" s="263"/>
      <c r="AY73" s="263"/>
      <c r="AZ73" s="310"/>
      <c r="BA73" s="310"/>
      <c r="BB73" s="310"/>
      <c r="BC73" s="310"/>
      <c r="BD73" s="310"/>
      <c r="BE73" s="310"/>
      <c r="BF73" s="310"/>
      <c r="BG73" s="310"/>
      <c r="BH73" s="310"/>
      <c r="BI73" s="310"/>
      <c r="BJ73" s="310"/>
      <c r="BK73" s="310"/>
      <c r="BL73" s="310"/>
      <c r="BM73" s="310"/>
      <c r="BN73" s="310"/>
      <c r="BO73" s="310"/>
    </row>
    <row r="74" spans="1:67" ht="13.15" customHeight="1" x14ac:dyDescent="0.2">
      <c r="A74" s="23"/>
      <c r="B74" s="75"/>
      <c r="O74" s="73"/>
      <c r="P74" s="73"/>
      <c r="Q74" s="73"/>
      <c r="R74" s="73"/>
      <c r="S74" s="73"/>
      <c r="T74" s="263"/>
      <c r="U74" s="345"/>
      <c r="V74" s="345"/>
      <c r="W74" s="344"/>
      <c r="X74" s="329"/>
      <c r="Y74" s="329"/>
      <c r="Z74" s="329"/>
      <c r="AA74" s="329"/>
      <c r="AB74" s="329"/>
      <c r="AC74" s="329"/>
      <c r="AD74" s="329"/>
      <c r="AE74" s="329"/>
      <c r="AF74" s="329"/>
      <c r="AG74" s="329"/>
      <c r="AH74" s="329"/>
      <c r="AI74" s="329"/>
      <c r="AJ74" s="329"/>
      <c r="AK74" s="263"/>
      <c r="AL74" s="263"/>
      <c r="AM74" s="263"/>
      <c r="AN74" s="263"/>
      <c r="AO74" s="263"/>
      <c r="AP74" s="263"/>
      <c r="AQ74" s="263"/>
      <c r="AR74" s="263"/>
      <c r="AS74" s="263"/>
      <c r="AT74" s="263"/>
      <c r="AU74" s="263"/>
      <c r="AV74" s="263"/>
      <c r="AW74" s="263"/>
      <c r="AX74" s="263"/>
      <c r="AY74" s="263"/>
      <c r="AZ74" s="310"/>
      <c r="BA74" s="310"/>
      <c r="BB74" s="310"/>
      <c r="BC74" s="310"/>
      <c r="BD74" s="310"/>
      <c r="BE74" s="310"/>
      <c r="BF74" s="310"/>
      <c r="BG74" s="310"/>
      <c r="BH74" s="310"/>
      <c r="BI74" s="310"/>
      <c r="BJ74" s="310"/>
      <c r="BK74" s="310"/>
      <c r="BL74" s="310"/>
      <c r="BM74" s="310"/>
      <c r="BN74" s="310"/>
      <c r="BO74" s="310"/>
    </row>
    <row r="75" spans="1:67" ht="12.75" customHeight="1" x14ac:dyDescent="0.25">
      <c r="A75" s="23"/>
      <c r="B75" s="75"/>
      <c r="O75" s="73"/>
      <c r="P75" s="73"/>
      <c r="Q75" s="73"/>
      <c r="R75" s="73"/>
      <c r="S75" s="73"/>
      <c r="T75" s="263"/>
      <c r="U75" s="347"/>
      <c r="V75" s="347"/>
      <c r="W75" s="329"/>
      <c r="X75" s="329"/>
      <c r="Y75" s="329"/>
      <c r="Z75" s="329"/>
      <c r="AA75" s="329"/>
      <c r="AB75" s="329"/>
      <c r="AC75" s="329"/>
      <c r="AD75" s="329"/>
      <c r="AE75" s="329"/>
      <c r="AF75" s="329"/>
      <c r="AG75" s="329"/>
      <c r="AH75" s="329"/>
      <c r="AI75" s="329"/>
      <c r="AJ75" s="329"/>
      <c r="AK75" s="263"/>
      <c r="AL75" s="263"/>
      <c r="AM75" s="263"/>
      <c r="AN75" s="263"/>
      <c r="AO75" s="263"/>
      <c r="AP75" s="263"/>
      <c r="AQ75" s="263"/>
      <c r="AR75" s="263"/>
      <c r="AS75" s="263"/>
      <c r="AT75" s="263"/>
      <c r="AU75" s="263"/>
      <c r="AV75" s="263"/>
      <c r="AW75" s="263"/>
      <c r="AX75" s="263"/>
      <c r="AY75" s="263"/>
      <c r="AZ75" s="310"/>
      <c r="BA75" s="310"/>
      <c r="BB75" s="310"/>
      <c r="BC75" s="310"/>
      <c r="BD75" s="310"/>
      <c r="BE75" s="310"/>
      <c r="BF75" s="310"/>
      <c r="BG75" s="310"/>
      <c r="BH75" s="310"/>
      <c r="BI75" s="310"/>
      <c r="BJ75" s="310"/>
      <c r="BK75" s="310"/>
      <c r="BL75" s="310"/>
      <c r="BM75" s="310"/>
      <c r="BN75" s="310"/>
      <c r="BO75" s="310"/>
    </row>
    <row r="76" spans="1:67" ht="12.75" customHeight="1" x14ac:dyDescent="0.25">
      <c r="B76" s="75"/>
      <c r="O76" s="73"/>
      <c r="P76" s="73"/>
      <c r="Q76" s="73"/>
      <c r="R76" s="73"/>
      <c r="S76" s="73"/>
      <c r="T76" s="263"/>
      <c r="U76" s="347"/>
      <c r="V76" s="347"/>
      <c r="W76" s="329"/>
      <c r="X76" s="329"/>
      <c r="Y76" s="329"/>
      <c r="Z76" s="329"/>
      <c r="AA76" s="329"/>
      <c r="AB76" s="329"/>
      <c r="AC76" s="329"/>
      <c r="AD76" s="329"/>
      <c r="AE76" s="329"/>
      <c r="AF76" s="329"/>
      <c r="AG76" s="329"/>
      <c r="AH76" s="329"/>
      <c r="AI76" s="329"/>
      <c r="AJ76" s="329"/>
      <c r="AK76" s="263"/>
      <c r="AL76" s="263"/>
      <c r="AM76" s="263"/>
      <c r="AN76" s="263"/>
      <c r="AO76" s="263"/>
      <c r="AP76" s="263"/>
      <c r="AQ76" s="263"/>
      <c r="AR76" s="263"/>
      <c r="AS76" s="263"/>
      <c r="AT76" s="263"/>
      <c r="AU76" s="263"/>
      <c r="AV76" s="263"/>
      <c r="AW76" s="263"/>
      <c r="AX76" s="263"/>
      <c r="AY76" s="263"/>
      <c r="AZ76" s="310"/>
      <c r="BA76" s="310"/>
      <c r="BB76" s="310"/>
      <c r="BC76" s="310"/>
      <c r="BD76" s="310"/>
      <c r="BE76" s="310"/>
      <c r="BF76" s="310"/>
      <c r="BG76" s="310"/>
      <c r="BH76" s="310"/>
      <c r="BI76" s="310"/>
      <c r="BJ76" s="310"/>
      <c r="BK76" s="310"/>
      <c r="BL76" s="310"/>
      <c r="BM76" s="310"/>
      <c r="BN76" s="310"/>
      <c r="BO76" s="310"/>
    </row>
    <row r="77" spans="1:67" ht="15" customHeight="1" x14ac:dyDescent="0.2">
      <c r="B77" s="205"/>
      <c r="O77" s="73"/>
      <c r="P77" s="73"/>
      <c r="Q77" s="73"/>
      <c r="R77" s="73"/>
      <c r="S77" s="73"/>
      <c r="T77" s="263"/>
      <c r="U77" s="329"/>
      <c r="V77" s="329"/>
      <c r="W77" s="329"/>
      <c r="X77" s="329"/>
      <c r="Y77" s="329"/>
      <c r="Z77" s="329"/>
      <c r="AA77" s="329"/>
      <c r="AB77" s="329"/>
      <c r="AC77" s="329"/>
      <c r="AD77" s="329"/>
      <c r="AE77" s="329"/>
      <c r="AF77" s="329"/>
      <c r="AG77" s="329"/>
      <c r="AH77" s="329"/>
      <c r="AI77" s="329"/>
      <c r="AJ77" s="329"/>
      <c r="AK77" s="263"/>
      <c r="AL77" s="263"/>
      <c r="AM77" s="263"/>
      <c r="AN77" s="263"/>
      <c r="AO77" s="263"/>
      <c r="AP77" s="263"/>
      <c r="AQ77" s="263"/>
      <c r="AR77" s="263"/>
      <c r="AS77" s="263"/>
      <c r="AT77" s="263"/>
      <c r="AU77" s="263"/>
      <c r="AV77" s="263"/>
      <c r="AW77" s="263"/>
      <c r="AX77" s="263"/>
      <c r="AY77" s="263"/>
      <c r="AZ77" s="310"/>
      <c r="BA77" s="310"/>
      <c r="BB77" s="310"/>
      <c r="BC77" s="310"/>
      <c r="BD77" s="310"/>
      <c r="BE77" s="310"/>
      <c r="BF77" s="310"/>
      <c r="BG77" s="310"/>
      <c r="BH77" s="310"/>
      <c r="BI77" s="310"/>
      <c r="BJ77" s="310"/>
      <c r="BK77" s="310"/>
      <c r="BL77" s="310"/>
      <c r="BM77" s="310"/>
      <c r="BN77" s="310"/>
      <c r="BO77" s="310"/>
    </row>
    <row r="78" spans="1:67" ht="12.75" customHeight="1" x14ac:dyDescent="0.25">
      <c r="B78" s="249"/>
      <c r="O78" s="73"/>
      <c r="P78" s="73"/>
      <c r="Q78" s="73"/>
      <c r="R78" s="73"/>
      <c r="S78" s="73"/>
      <c r="T78" s="263"/>
      <c r="U78" s="347"/>
      <c r="V78" s="347"/>
      <c r="W78" s="329"/>
      <c r="X78" s="329"/>
      <c r="Y78" s="329"/>
      <c r="Z78" s="329"/>
      <c r="AA78" s="329"/>
      <c r="AB78" s="329"/>
      <c r="AC78" s="329"/>
      <c r="AD78" s="329"/>
      <c r="AE78" s="329"/>
      <c r="AF78" s="329"/>
      <c r="AG78" s="329"/>
      <c r="AH78" s="329"/>
      <c r="AI78" s="329"/>
      <c r="AJ78" s="329"/>
      <c r="AK78" s="263"/>
      <c r="AL78" s="263"/>
      <c r="AM78" s="263"/>
      <c r="AN78" s="263"/>
      <c r="AO78" s="263"/>
      <c r="AP78" s="263"/>
      <c r="AQ78" s="263"/>
      <c r="AR78" s="263"/>
      <c r="AS78" s="263"/>
      <c r="AT78" s="263"/>
      <c r="AU78" s="263"/>
      <c r="AV78" s="263"/>
      <c r="AW78" s="263"/>
      <c r="AX78" s="263"/>
      <c r="AY78" s="263"/>
      <c r="AZ78" s="310"/>
      <c r="BA78" s="310"/>
      <c r="BB78" s="310"/>
      <c r="BC78" s="310"/>
      <c r="BD78" s="310"/>
      <c r="BE78" s="310"/>
      <c r="BF78" s="310"/>
      <c r="BG78" s="310"/>
      <c r="BH78" s="310"/>
      <c r="BI78" s="310"/>
      <c r="BJ78" s="310"/>
      <c r="BK78" s="310"/>
      <c r="BL78" s="310"/>
      <c r="BM78" s="310"/>
      <c r="BN78" s="310"/>
      <c r="BO78" s="310"/>
    </row>
    <row r="79" spans="1:67" ht="12.75" customHeight="1" x14ac:dyDescent="0.25">
      <c r="B79" s="75"/>
      <c r="O79" s="73"/>
      <c r="P79" s="73"/>
      <c r="Q79" s="73"/>
      <c r="R79" s="73"/>
      <c r="S79" s="73"/>
      <c r="T79" s="263"/>
      <c r="U79" s="8"/>
      <c r="V79" s="8"/>
      <c r="W79" s="263"/>
      <c r="X79" s="263"/>
      <c r="Y79" s="263"/>
      <c r="Z79" s="263"/>
      <c r="AA79" s="263"/>
      <c r="AB79" s="263"/>
      <c r="AC79" s="263"/>
      <c r="AD79" s="263"/>
      <c r="AE79" s="263"/>
      <c r="AF79" s="263"/>
      <c r="AG79" s="263"/>
      <c r="AH79" s="263"/>
      <c r="AI79" s="263"/>
      <c r="AJ79" s="263"/>
      <c r="AK79" s="263"/>
      <c r="AL79" s="263"/>
      <c r="AM79" s="263"/>
      <c r="AN79" s="263"/>
      <c r="AO79" s="263"/>
      <c r="AP79" s="263"/>
      <c r="AQ79" s="263"/>
      <c r="AR79" s="263"/>
      <c r="AS79" s="263"/>
      <c r="AT79" s="263"/>
      <c r="AU79" s="263"/>
      <c r="AV79" s="263"/>
      <c r="AW79" s="263"/>
      <c r="AX79" s="263"/>
      <c r="AY79" s="263"/>
      <c r="AZ79" s="310"/>
      <c r="BA79" s="310"/>
      <c r="BB79" s="310"/>
      <c r="BC79" s="310"/>
      <c r="BD79" s="310"/>
      <c r="BE79" s="310"/>
      <c r="BF79" s="310"/>
      <c r="BG79" s="310"/>
      <c r="BH79" s="310"/>
      <c r="BI79" s="310"/>
      <c r="BJ79" s="310"/>
      <c r="BK79" s="310"/>
      <c r="BL79" s="310"/>
      <c r="BM79" s="310"/>
      <c r="BN79" s="310"/>
      <c r="BO79" s="310"/>
    </row>
    <row r="80" spans="1:67" ht="15" customHeight="1" x14ac:dyDescent="0.25">
      <c r="O80" s="73"/>
      <c r="P80" s="73"/>
      <c r="Q80" s="73"/>
      <c r="R80" s="73"/>
      <c r="S80" s="73"/>
      <c r="T80" s="263"/>
      <c r="U80" s="8"/>
      <c r="V80" s="8"/>
      <c r="W80" s="263"/>
      <c r="X80" s="263"/>
      <c r="Y80" s="263"/>
      <c r="Z80" s="263"/>
      <c r="AA80" s="263"/>
      <c r="AB80" s="263"/>
      <c r="AC80" s="263"/>
      <c r="AD80" s="263"/>
      <c r="AE80" s="263"/>
      <c r="AF80" s="263"/>
      <c r="AG80" s="263"/>
      <c r="AH80" s="263"/>
      <c r="AI80" s="263"/>
      <c r="AJ80" s="263"/>
      <c r="AK80" s="263"/>
      <c r="AL80" s="263"/>
      <c r="AM80" s="263"/>
      <c r="AN80" s="263"/>
      <c r="AO80" s="263"/>
      <c r="AP80" s="263"/>
      <c r="AQ80" s="263"/>
      <c r="AR80" s="263"/>
      <c r="AS80" s="263"/>
      <c r="AT80" s="263"/>
      <c r="AU80" s="263"/>
      <c r="AV80" s="263"/>
      <c r="AW80" s="263"/>
      <c r="AX80" s="263"/>
      <c r="AY80" s="263"/>
      <c r="AZ80" s="310"/>
      <c r="BA80" s="310"/>
      <c r="BB80" s="310"/>
      <c r="BC80" s="310"/>
      <c r="BD80" s="310"/>
      <c r="BE80" s="310"/>
      <c r="BF80" s="310"/>
      <c r="BG80" s="310"/>
      <c r="BH80" s="310"/>
      <c r="BI80" s="310"/>
      <c r="BJ80" s="310"/>
      <c r="BK80" s="310"/>
      <c r="BL80" s="310"/>
      <c r="BM80" s="310"/>
      <c r="BN80" s="310"/>
      <c r="BO80" s="310"/>
    </row>
    <row r="81" spans="3:67" ht="12.75" customHeight="1" x14ac:dyDescent="0.25">
      <c r="T81" s="263"/>
      <c r="U81" s="8"/>
      <c r="V81" s="8"/>
      <c r="W81" s="263"/>
      <c r="X81" s="263"/>
      <c r="Y81" s="263"/>
      <c r="Z81" s="263"/>
      <c r="AA81" s="263"/>
      <c r="AB81" s="263"/>
      <c r="AC81" s="263"/>
      <c r="AD81" s="263"/>
      <c r="AE81" s="263"/>
      <c r="AF81" s="263"/>
      <c r="AG81" s="263"/>
      <c r="AH81" s="263"/>
      <c r="AI81" s="263"/>
      <c r="AJ81" s="263"/>
      <c r="AK81" s="263"/>
      <c r="AL81" s="263"/>
      <c r="AM81" s="263"/>
      <c r="AN81" s="263"/>
      <c r="AO81" s="263"/>
      <c r="AP81" s="263"/>
      <c r="AQ81" s="263"/>
      <c r="AR81" s="263"/>
      <c r="AS81" s="263"/>
      <c r="AT81" s="263"/>
      <c r="AU81" s="263"/>
      <c r="AV81" s="263"/>
      <c r="AW81" s="263"/>
      <c r="AX81" s="263"/>
      <c r="AY81" s="263"/>
      <c r="AZ81" s="310"/>
      <c r="BA81" s="310"/>
      <c r="BB81" s="310"/>
      <c r="BC81" s="310"/>
      <c r="BD81" s="310"/>
      <c r="BE81" s="310"/>
      <c r="BF81" s="310"/>
      <c r="BG81" s="310"/>
      <c r="BH81" s="310"/>
      <c r="BI81" s="310"/>
      <c r="BJ81" s="310"/>
      <c r="BK81" s="310"/>
      <c r="BL81" s="310"/>
      <c r="BM81" s="310"/>
      <c r="BN81" s="310"/>
      <c r="BO81" s="310"/>
    </row>
    <row r="82" spans="3:67" ht="15.75" x14ac:dyDescent="0.25">
      <c r="C82" s="206"/>
      <c r="D82" s="266"/>
      <c r="E82" s="265"/>
      <c r="F82" s="206"/>
      <c r="G82" s="206"/>
      <c r="H82" s="206"/>
      <c r="I82" s="206"/>
      <c r="J82" s="206"/>
      <c r="K82" s="206"/>
      <c r="T82" s="263"/>
      <c r="U82" s="8"/>
      <c r="V82" s="8"/>
      <c r="W82" s="263"/>
      <c r="X82" s="263"/>
      <c r="Y82" s="263"/>
      <c r="Z82" s="263"/>
      <c r="AA82" s="263"/>
      <c r="AB82" s="263"/>
      <c r="AC82" s="263"/>
      <c r="AD82" s="263"/>
      <c r="AE82" s="263"/>
      <c r="AF82" s="263"/>
      <c r="AG82" s="263"/>
      <c r="AH82" s="263"/>
      <c r="AI82" s="263"/>
      <c r="AJ82" s="263"/>
      <c r="AK82" s="263"/>
      <c r="AL82" s="263"/>
      <c r="AM82" s="263"/>
      <c r="AN82" s="263"/>
      <c r="AO82" s="263"/>
      <c r="AP82" s="263"/>
      <c r="AQ82" s="263"/>
      <c r="AR82" s="263"/>
      <c r="AS82" s="263"/>
      <c r="AT82" s="263"/>
      <c r="AU82" s="263"/>
      <c r="AV82" s="263"/>
      <c r="AW82" s="263"/>
      <c r="AX82" s="263"/>
      <c r="AY82" s="263"/>
      <c r="AZ82" s="310"/>
      <c r="BA82" s="310"/>
      <c r="BB82" s="310"/>
      <c r="BC82" s="310"/>
      <c r="BD82" s="310"/>
      <c r="BE82" s="310"/>
      <c r="BF82" s="310"/>
      <c r="BG82" s="310"/>
      <c r="BH82" s="310"/>
      <c r="BI82" s="310"/>
      <c r="BJ82" s="310"/>
      <c r="BK82" s="310"/>
      <c r="BL82" s="310"/>
      <c r="BM82" s="310"/>
      <c r="BN82" s="310"/>
      <c r="BO82" s="310"/>
    </row>
    <row r="83" spans="3:67" ht="13.9" customHeight="1" x14ac:dyDescent="0.25">
      <c r="T83" s="263"/>
      <c r="U83" s="8"/>
      <c r="V83" s="8"/>
      <c r="W83" s="263"/>
      <c r="X83" s="263"/>
      <c r="Y83" s="263"/>
      <c r="Z83" s="263"/>
      <c r="AA83" s="263"/>
      <c r="AB83" s="263"/>
      <c r="AC83" s="263"/>
      <c r="AD83" s="263"/>
      <c r="AE83" s="263"/>
      <c r="AF83" s="263"/>
      <c r="AG83" s="263"/>
      <c r="AH83" s="263"/>
      <c r="AI83" s="263"/>
      <c r="AJ83" s="263"/>
      <c r="AK83" s="263"/>
      <c r="AL83" s="263"/>
      <c r="AM83" s="263"/>
      <c r="AN83" s="263"/>
      <c r="AO83" s="263"/>
      <c r="AP83" s="263"/>
      <c r="AQ83" s="263"/>
      <c r="AR83" s="263"/>
      <c r="AS83" s="263"/>
      <c r="AT83" s="263"/>
      <c r="AU83" s="263"/>
      <c r="AV83" s="263"/>
      <c r="AW83" s="263"/>
      <c r="AX83" s="263"/>
      <c r="AY83" s="263"/>
      <c r="AZ83" s="310"/>
      <c r="BA83" s="310"/>
      <c r="BB83" s="310"/>
      <c r="BC83" s="310"/>
      <c r="BD83" s="310"/>
      <c r="BE83" s="310"/>
      <c r="BF83" s="310"/>
      <c r="BG83" s="310"/>
      <c r="BH83" s="310"/>
      <c r="BI83" s="310"/>
      <c r="BJ83" s="310"/>
      <c r="BK83" s="310"/>
      <c r="BL83" s="310"/>
      <c r="BM83" s="310"/>
      <c r="BN83" s="310"/>
      <c r="BO83" s="310"/>
    </row>
    <row r="84" spans="3:67" ht="15.75" x14ac:dyDescent="0.25">
      <c r="T84" s="263"/>
      <c r="U84" s="8"/>
      <c r="V84" s="8"/>
      <c r="W84" s="263"/>
      <c r="X84" s="263"/>
      <c r="Y84" s="263"/>
      <c r="Z84" s="263"/>
      <c r="AA84" s="263"/>
      <c r="AB84" s="263"/>
      <c r="AC84" s="263"/>
      <c r="AD84" s="263"/>
      <c r="AE84" s="263"/>
      <c r="AF84" s="263"/>
      <c r="AG84" s="263"/>
      <c r="AH84" s="263"/>
      <c r="AI84" s="263"/>
      <c r="AJ84" s="263"/>
      <c r="AK84" s="263"/>
      <c r="AL84" s="263"/>
      <c r="AM84" s="263"/>
      <c r="AN84" s="263"/>
      <c r="AO84" s="263"/>
      <c r="AP84" s="263"/>
      <c r="AQ84" s="263"/>
      <c r="AR84" s="263"/>
      <c r="AS84" s="263"/>
      <c r="AT84" s="263"/>
      <c r="AU84" s="263"/>
      <c r="AV84" s="263"/>
      <c r="AW84" s="263"/>
      <c r="AX84" s="263"/>
      <c r="AY84" s="263"/>
      <c r="AZ84" s="310"/>
      <c r="BA84" s="310"/>
      <c r="BB84" s="310"/>
      <c r="BC84" s="310"/>
      <c r="BD84" s="310"/>
      <c r="BE84" s="310"/>
      <c r="BF84" s="310"/>
      <c r="BG84" s="310"/>
      <c r="BH84" s="310"/>
      <c r="BI84" s="310"/>
      <c r="BJ84" s="310"/>
      <c r="BK84" s="310"/>
      <c r="BL84" s="310"/>
      <c r="BM84" s="310"/>
      <c r="BN84" s="310"/>
      <c r="BO84" s="310"/>
    </row>
    <row r="85" spans="3:67" ht="13.9" customHeight="1" x14ac:dyDescent="0.2">
      <c r="T85" s="263"/>
      <c r="U85" s="263"/>
      <c r="V85" s="263"/>
      <c r="W85" s="263"/>
      <c r="X85" s="263"/>
      <c r="Y85" s="263"/>
      <c r="Z85" s="263"/>
      <c r="AA85" s="263"/>
      <c r="AB85" s="263"/>
      <c r="AC85" s="263"/>
      <c r="AD85" s="263"/>
      <c r="AE85" s="263"/>
      <c r="AF85" s="263"/>
      <c r="AG85" s="263"/>
      <c r="AH85" s="263"/>
      <c r="AI85" s="263"/>
      <c r="AJ85" s="263"/>
      <c r="AK85" s="263"/>
      <c r="AL85" s="263"/>
      <c r="AM85" s="263"/>
      <c r="AN85" s="263"/>
      <c r="AO85" s="263"/>
      <c r="AP85" s="263"/>
      <c r="AQ85" s="263"/>
      <c r="AR85" s="263"/>
      <c r="AS85" s="263"/>
      <c r="AT85" s="263"/>
      <c r="AU85" s="263"/>
      <c r="AV85" s="263"/>
      <c r="AW85" s="263"/>
      <c r="AX85" s="263"/>
      <c r="AY85" s="263"/>
      <c r="AZ85" s="310"/>
      <c r="BA85" s="310"/>
      <c r="BB85" s="310"/>
      <c r="BC85" s="310"/>
      <c r="BD85" s="310"/>
      <c r="BE85" s="310"/>
      <c r="BF85" s="310"/>
      <c r="BG85" s="310"/>
      <c r="BH85" s="310"/>
      <c r="BI85" s="310"/>
      <c r="BJ85" s="310"/>
      <c r="BK85" s="310"/>
      <c r="BL85" s="310"/>
      <c r="BM85" s="310"/>
      <c r="BN85" s="310"/>
      <c r="BO85" s="310"/>
    </row>
    <row r="86" spans="3:67" ht="15.6" customHeight="1" x14ac:dyDescent="0.25">
      <c r="T86" s="263"/>
      <c r="U86" s="8"/>
      <c r="V86" s="8"/>
      <c r="W86" s="263"/>
      <c r="X86" s="263"/>
      <c r="Y86" s="263"/>
      <c r="Z86" s="263"/>
      <c r="AA86" s="263"/>
      <c r="AB86" s="263"/>
      <c r="AC86" s="263"/>
      <c r="AD86" s="263"/>
      <c r="AE86" s="263"/>
      <c r="AF86" s="263"/>
      <c r="AG86" s="263"/>
      <c r="AH86" s="263"/>
      <c r="AI86" s="263"/>
      <c r="AJ86" s="263"/>
      <c r="AK86" s="263"/>
      <c r="AL86" s="263"/>
      <c r="AM86" s="263"/>
      <c r="AN86" s="263"/>
      <c r="AO86" s="263"/>
      <c r="AP86" s="263"/>
      <c r="AQ86" s="263"/>
      <c r="AR86" s="263"/>
      <c r="AS86" s="263"/>
      <c r="AT86" s="263"/>
      <c r="AU86" s="263"/>
      <c r="AV86" s="263"/>
      <c r="AW86" s="263"/>
      <c r="AX86" s="263"/>
      <c r="AY86" s="263"/>
      <c r="AZ86" s="310"/>
      <c r="BA86" s="310"/>
      <c r="BB86" s="310"/>
      <c r="BC86" s="310"/>
      <c r="BD86" s="310"/>
      <c r="BE86" s="310"/>
      <c r="BF86" s="310"/>
      <c r="BG86" s="310"/>
      <c r="BH86" s="310"/>
      <c r="BI86" s="310"/>
      <c r="BJ86" s="310"/>
      <c r="BK86" s="310"/>
      <c r="BL86" s="310"/>
      <c r="BM86" s="310"/>
      <c r="BN86" s="310"/>
      <c r="BO86" s="310"/>
    </row>
    <row r="87" spans="3:67" ht="15.75" x14ac:dyDescent="0.25">
      <c r="T87" s="263"/>
      <c r="U87" s="8"/>
      <c r="V87" s="8"/>
      <c r="W87" s="263"/>
      <c r="X87" s="263"/>
      <c r="Y87" s="263"/>
      <c r="Z87" s="263"/>
      <c r="AA87" s="263"/>
      <c r="AB87" s="263"/>
      <c r="AC87" s="263"/>
      <c r="AD87" s="263"/>
      <c r="AE87" s="263"/>
      <c r="AF87" s="263"/>
      <c r="AG87" s="263"/>
      <c r="AH87" s="263"/>
      <c r="AI87" s="263"/>
      <c r="AJ87" s="263"/>
      <c r="AK87" s="263"/>
      <c r="AL87" s="263"/>
      <c r="AM87" s="263"/>
      <c r="AN87" s="263"/>
      <c r="AO87" s="263"/>
      <c r="AP87" s="263"/>
      <c r="AQ87" s="263"/>
      <c r="AR87" s="263"/>
      <c r="AS87" s="263"/>
      <c r="AT87" s="263"/>
      <c r="AU87" s="263"/>
      <c r="AV87" s="263"/>
      <c r="AW87" s="263"/>
      <c r="AX87" s="263"/>
      <c r="AY87" s="263"/>
      <c r="AZ87" s="310"/>
      <c r="BA87" s="310"/>
      <c r="BB87" s="310"/>
      <c r="BC87" s="310"/>
      <c r="BD87" s="310"/>
      <c r="BE87" s="310"/>
      <c r="BF87" s="310"/>
      <c r="BG87" s="310"/>
      <c r="BH87" s="310"/>
      <c r="BI87" s="310"/>
      <c r="BJ87" s="310"/>
      <c r="BK87" s="310"/>
      <c r="BL87" s="310"/>
      <c r="BM87" s="310"/>
      <c r="BN87" s="310"/>
      <c r="BO87" s="310"/>
    </row>
    <row r="88" spans="3:67" ht="15.6" customHeight="1" x14ac:dyDescent="0.25">
      <c r="T88" s="263"/>
      <c r="U88" s="8"/>
      <c r="V88" s="8"/>
      <c r="W88" s="263"/>
      <c r="X88" s="263"/>
      <c r="Y88" s="263"/>
      <c r="Z88" s="263"/>
      <c r="AA88" s="263"/>
      <c r="AB88" s="263"/>
      <c r="AC88" s="263"/>
      <c r="AD88" s="263"/>
      <c r="AE88" s="263"/>
      <c r="AF88" s="263"/>
      <c r="AG88" s="263"/>
      <c r="AH88" s="263"/>
      <c r="AI88" s="263"/>
      <c r="AJ88" s="263"/>
      <c r="AK88" s="263"/>
      <c r="AL88" s="263"/>
      <c r="AM88" s="263"/>
      <c r="AN88" s="263"/>
      <c r="AO88" s="263"/>
      <c r="AP88" s="263"/>
      <c r="AQ88" s="263"/>
      <c r="AR88" s="263"/>
      <c r="AS88" s="263"/>
      <c r="AT88" s="263"/>
      <c r="AU88" s="263"/>
      <c r="AV88" s="263"/>
      <c r="AW88" s="263"/>
      <c r="AX88" s="263"/>
      <c r="AY88" s="263"/>
      <c r="AZ88" s="310"/>
      <c r="BA88" s="310"/>
      <c r="BB88" s="310"/>
      <c r="BC88" s="310"/>
      <c r="BD88" s="310"/>
      <c r="BE88" s="310"/>
      <c r="BF88" s="310"/>
      <c r="BG88" s="310"/>
      <c r="BH88" s="310"/>
      <c r="BI88" s="310"/>
      <c r="BJ88" s="310"/>
      <c r="BK88" s="310"/>
      <c r="BL88" s="310"/>
      <c r="BM88" s="310"/>
      <c r="BN88" s="310"/>
      <c r="BO88" s="310"/>
    </row>
    <row r="89" spans="3:67" ht="15.75" x14ac:dyDescent="0.25">
      <c r="T89" s="263"/>
      <c r="U89" s="8"/>
      <c r="V89" s="8"/>
      <c r="W89" s="263"/>
      <c r="X89" s="263"/>
      <c r="Y89" s="263"/>
      <c r="Z89" s="263"/>
      <c r="AA89" s="263"/>
      <c r="AB89" s="263"/>
      <c r="AC89" s="263"/>
      <c r="AD89" s="263"/>
      <c r="AE89" s="263"/>
      <c r="AF89" s="263"/>
      <c r="AG89" s="263"/>
      <c r="AH89" s="263"/>
      <c r="AI89" s="263"/>
      <c r="AJ89" s="263"/>
      <c r="AK89" s="263"/>
      <c r="AL89" s="263"/>
      <c r="AM89" s="263"/>
      <c r="AN89" s="263"/>
      <c r="AO89" s="263"/>
      <c r="AP89" s="263"/>
      <c r="AQ89" s="263"/>
      <c r="AR89" s="263"/>
      <c r="AS89" s="263"/>
      <c r="AT89" s="263"/>
      <c r="AU89" s="263"/>
      <c r="AV89" s="263"/>
      <c r="AW89" s="263"/>
      <c r="AX89" s="263"/>
      <c r="AY89" s="263"/>
      <c r="AZ89" s="310"/>
      <c r="BA89" s="310"/>
      <c r="BB89" s="310"/>
      <c r="BC89" s="310"/>
      <c r="BD89" s="310"/>
      <c r="BE89" s="310"/>
      <c r="BF89" s="310"/>
      <c r="BG89" s="310"/>
      <c r="BH89" s="310"/>
      <c r="BI89" s="310"/>
      <c r="BJ89" s="310"/>
      <c r="BK89" s="310"/>
      <c r="BL89" s="310"/>
      <c r="BM89" s="310"/>
      <c r="BN89" s="310"/>
      <c r="BO89" s="310"/>
    </row>
    <row r="90" spans="3:67" ht="15.75" x14ac:dyDescent="0.25">
      <c r="T90" s="263"/>
      <c r="U90" s="8"/>
      <c r="V90" s="8"/>
      <c r="W90" s="263"/>
      <c r="X90" s="263"/>
      <c r="Y90" s="263"/>
      <c r="Z90" s="263"/>
      <c r="AA90" s="263"/>
      <c r="AB90" s="263"/>
      <c r="AC90" s="263"/>
      <c r="AD90" s="263"/>
      <c r="AE90" s="263"/>
      <c r="AF90" s="263"/>
      <c r="AG90" s="263"/>
      <c r="AH90" s="263"/>
      <c r="AI90" s="263"/>
      <c r="AJ90" s="263"/>
      <c r="AK90" s="263"/>
      <c r="AL90" s="263"/>
      <c r="AM90" s="263"/>
      <c r="AN90" s="263"/>
      <c r="AO90" s="263"/>
      <c r="AP90" s="263"/>
      <c r="AQ90" s="263"/>
      <c r="AR90" s="263"/>
      <c r="AS90" s="263"/>
      <c r="AT90" s="263"/>
      <c r="AU90" s="263"/>
      <c r="AV90" s="263"/>
      <c r="AW90" s="263"/>
      <c r="AX90" s="263"/>
      <c r="AY90" s="263"/>
      <c r="AZ90" s="310"/>
      <c r="BA90" s="310"/>
      <c r="BB90" s="310"/>
      <c r="BC90" s="310"/>
      <c r="BD90" s="310"/>
      <c r="BE90" s="310"/>
      <c r="BF90" s="310"/>
      <c r="BG90" s="310"/>
      <c r="BH90" s="310"/>
      <c r="BI90" s="310"/>
      <c r="BJ90" s="310"/>
      <c r="BK90" s="310"/>
      <c r="BL90" s="310"/>
      <c r="BM90" s="310"/>
      <c r="BN90" s="310"/>
      <c r="BO90" s="310"/>
    </row>
    <row r="91" spans="3:67" x14ac:dyDescent="0.2">
      <c r="T91" s="263"/>
      <c r="U91" s="263"/>
      <c r="V91" s="263"/>
      <c r="W91" s="263"/>
      <c r="X91" s="263"/>
      <c r="Y91" s="263"/>
      <c r="Z91" s="263"/>
      <c r="AA91" s="263"/>
      <c r="AB91" s="263"/>
      <c r="AC91" s="263"/>
      <c r="AD91" s="263"/>
      <c r="AE91" s="263"/>
      <c r="AF91" s="263"/>
      <c r="AG91" s="263"/>
      <c r="AH91" s="263"/>
      <c r="AI91" s="263"/>
      <c r="AJ91" s="263"/>
      <c r="AK91" s="263"/>
      <c r="AL91" s="263"/>
      <c r="AM91" s="263"/>
      <c r="AN91" s="263"/>
      <c r="AO91" s="263"/>
      <c r="AP91" s="263"/>
      <c r="AQ91" s="263"/>
      <c r="AR91" s="263"/>
      <c r="AS91" s="263"/>
      <c r="AT91" s="263"/>
      <c r="AU91" s="263"/>
      <c r="AV91" s="263"/>
      <c r="AW91" s="263"/>
      <c r="AX91" s="263"/>
      <c r="AY91" s="263"/>
      <c r="AZ91" s="310"/>
      <c r="BA91" s="310"/>
      <c r="BB91" s="310"/>
      <c r="BC91" s="310"/>
      <c r="BD91" s="310"/>
      <c r="BE91" s="310"/>
      <c r="BF91" s="310"/>
      <c r="BG91" s="310"/>
      <c r="BH91" s="310"/>
      <c r="BI91" s="310"/>
      <c r="BJ91" s="310"/>
      <c r="BK91" s="310"/>
      <c r="BL91" s="310"/>
      <c r="BM91" s="310"/>
      <c r="BN91" s="310"/>
      <c r="BO91" s="310"/>
    </row>
    <row r="92" spans="3:67" ht="15.75" x14ac:dyDescent="0.25">
      <c r="T92" s="263"/>
      <c r="U92" s="8"/>
      <c r="V92" s="8"/>
      <c r="W92" s="263"/>
      <c r="X92" s="263"/>
      <c r="Y92" s="263"/>
      <c r="Z92" s="263"/>
      <c r="AA92" s="263"/>
      <c r="AB92" s="263"/>
      <c r="AC92" s="263"/>
      <c r="AD92" s="263"/>
      <c r="AE92" s="263"/>
      <c r="AF92" s="263"/>
      <c r="AG92" s="263"/>
      <c r="AH92" s="263"/>
      <c r="AI92" s="263"/>
      <c r="AJ92" s="263"/>
      <c r="AK92" s="263"/>
      <c r="AL92" s="263"/>
      <c r="AM92" s="263"/>
      <c r="AN92" s="263"/>
      <c r="AO92" s="263"/>
      <c r="AP92" s="263"/>
      <c r="AQ92" s="263"/>
      <c r="AR92" s="263"/>
      <c r="AS92" s="263"/>
      <c r="AT92" s="263"/>
      <c r="AU92" s="263"/>
      <c r="AV92" s="263"/>
      <c r="AW92" s="263"/>
      <c r="AX92" s="263"/>
      <c r="AY92" s="263"/>
      <c r="AZ92" s="310"/>
      <c r="BA92" s="310"/>
      <c r="BB92" s="310"/>
      <c r="BC92" s="310"/>
      <c r="BD92" s="310"/>
      <c r="BE92" s="310"/>
      <c r="BF92" s="310"/>
      <c r="BG92" s="310"/>
      <c r="BH92" s="310"/>
      <c r="BI92" s="310"/>
      <c r="BJ92" s="310"/>
      <c r="BK92" s="310"/>
      <c r="BL92" s="310"/>
      <c r="BM92" s="310"/>
      <c r="BN92" s="310"/>
      <c r="BO92" s="310"/>
    </row>
    <row r="93" spans="3:67" ht="15.75" x14ac:dyDescent="0.25">
      <c r="T93" s="263"/>
      <c r="U93" s="8"/>
      <c r="V93" s="8"/>
      <c r="W93" s="263"/>
      <c r="X93" s="263"/>
      <c r="Y93" s="263"/>
      <c r="Z93" s="263"/>
      <c r="AA93" s="263"/>
      <c r="AB93" s="263"/>
      <c r="AC93" s="263"/>
      <c r="AD93" s="263"/>
      <c r="AE93" s="263"/>
      <c r="AF93" s="263"/>
      <c r="AG93" s="263"/>
      <c r="AH93" s="263"/>
      <c r="AI93" s="263"/>
      <c r="AJ93" s="263"/>
      <c r="AK93" s="263"/>
      <c r="AL93" s="263"/>
      <c r="AM93" s="263"/>
      <c r="AN93" s="263"/>
      <c r="AO93" s="263"/>
      <c r="AP93" s="263"/>
      <c r="AQ93" s="263"/>
      <c r="AR93" s="263"/>
      <c r="AS93" s="263"/>
      <c r="AT93" s="263"/>
      <c r="AU93" s="263"/>
      <c r="AV93" s="263"/>
      <c r="AW93" s="263"/>
      <c r="AX93" s="263"/>
      <c r="AY93" s="263"/>
      <c r="AZ93" s="310"/>
      <c r="BA93" s="310"/>
      <c r="BB93" s="310"/>
      <c r="BC93" s="310"/>
      <c r="BD93" s="310"/>
      <c r="BE93" s="310"/>
      <c r="BF93" s="310"/>
      <c r="BG93" s="310"/>
      <c r="BH93" s="310"/>
      <c r="BI93" s="310"/>
      <c r="BJ93" s="310"/>
      <c r="BK93" s="310"/>
      <c r="BL93" s="310"/>
      <c r="BM93" s="310"/>
      <c r="BN93" s="310"/>
      <c r="BO93" s="310"/>
    </row>
    <row r="94" spans="3:67" ht="15.75" x14ac:dyDescent="0.25">
      <c r="T94" s="263"/>
      <c r="U94" s="8"/>
      <c r="V94" s="8"/>
      <c r="W94" s="263"/>
      <c r="X94" s="263"/>
      <c r="Y94" s="263"/>
      <c r="Z94" s="263"/>
      <c r="AA94" s="263"/>
      <c r="AB94" s="263"/>
      <c r="AC94" s="263"/>
      <c r="AD94" s="263"/>
      <c r="AE94" s="263"/>
      <c r="AF94" s="263"/>
      <c r="AG94" s="263"/>
      <c r="AH94" s="263"/>
      <c r="AI94" s="263"/>
      <c r="AJ94" s="263"/>
      <c r="AK94" s="263"/>
      <c r="AL94" s="263"/>
      <c r="AM94" s="263"/>
      <c r="AN94" s="263"/>
      <c r="AO94" s="263"/>
      <c r="AP94" s="263"/>
      <c r="AQ94" s="263"/>
      <c r="AR94" s="263"/>
      <c r="AS94" s="263"/>
      <c r="AT94" s="263"/>
      <c r="AU94" s="263"/>
      <c r="AV94" s="263"/>
      <c r="AW94" s="263"/>
      <c r="AX94" s="263"/>
      <c r="AY94" s="263"/>
      <c r="AZ94" s="310"/>
      <c r="BA94" s="310"/>
      <c r="BB94" s="310"/>
      <c r="BC94" s="310"/>
      <c r="BD94" s="310"/>
      <c r="BE94" s="310"/>
      <c r="BF94" s="310"/>
      <c r="BG94" s="310"/>
      <c r="BH94" s="310"/>
      <c r="BI94" s="310"/>
      <c r="BJ94" s="310"/>
      <c r="BK94" s="310"/>
      <c r="BL94" s="310"/>
      <c r="BM94" s="310"/>
      <c r="BN94" s="310"/>
      <c r="BO94" s="310"/>
    </row>
    <row r="95" spans="3:67" ht="15.75" x14ac:dyDescent="0.25">
      <c r="T95" s="263"/>
      <c r="U95" s="8"/>
      <c r="V95" s="8"/>
      <c r="W95" s="263"/>
      <c r="X95" s="263"/>
      <c r="Y95" s="263"/>
      <c r="Z95" s="263"/>
      <c r="AA95" s="263"/>
      <c r="AB95" s="263"/>
      <c r="AC95" s="263"/>
      <c r="AD95" s="263"/>
      <c r="AE95" s="263"/>
      <c r="AF95" s="263"/>
      <c r="AG95" s="263"/>
      <c r="AH95" s="263"/>
      <c r="AI95" s="263"/>
      <c r="AJ95" s="263"/>
      <c r="AK95" s="263"/>
      <c r="AL95" s="263"/>
      <c r="AM95" s="263"/>
      <c r="AN95" s="263"/>
      <c r="AO95" s="263"/>
      <c r="AP95" s="263"/>
      <c r="AQ95" s="263"/>
      <c r="AR95" s="263"/>
      <c r="AS95" s="263"/>
      <c r="AT95" s="263"/>
      <c r="AU95" s="263"/>
      <c r="AV95" s="263"/>
      <c r="AW95" s="263"/>
      <c r="AX95" s="263"/>
      <c r="AY95" s="263"/>
      <c r="AZ95" s="310"/>
      <c r="BA95" s="310"/>
      <c r="BB95" s="310"/>
      <c r="BC95" s="310"/>
      <c r="BD95" s="310"/>
      <c r="BE95" s="310"/>
      <c r="BF95" s="310"/>
      <c r="BG95" s="310"/>
      <c r="BH95" s="310"/>
      <c r="BI95" s="310"/>
      <c r="BJ95" s="310"/>
      <c r="BK95" s="310"/>
      <c r="BL95" s="310"/>
      <c r="BM95" s="310"/>
      <c r="BN95" s="310"/>
      <c r="BO95" s="310"/>
    </row>
    <row r="96" spans="3:67" ht="16.149999999999999" customHeight="1" x14ac:dyDescent="0.25">
      <c r="T96" s="263"/>
      <c r="U96" s="8"/>
      <c r="V96" s="8"/>
      <c r="W96" s="263"/>
      <c r="X96" s="263"/>
      <c r="Y96" s="263"/>
      <c r="Z96" s="263"/>
      <c r="AA96" s="263"/>
      <c r="AB96" s="263"/>
      <c r="AC96" s="263"/>
      <c r="AD96" s="263"/>
      <c r="AE96" s="263"/>
      <c r="AF96" s="263"/>
      <c r="AG96" s="263"/>
      <c r="AH96" s="263"/>
      <c r="AI96" s="263"/>
      <c r="AJ96" s="263"/>
      <c r="AK96" s="263"/>
      <c r="AL96" s="263"/>
      <c r="AM96" s="263"/>
      <c r="AN96" s="263"/>
      <c r="AO96" s="263"/>
      <c r="AP96" s="263"/>
      <c r="AQ96" s="263"/>
      <c r="AR96" s="263"/>
      <c r="AS96" s="263"/>
      <c r="AT96" s="263"/>
      <c r="AU96" s="263"/>
      <c r="AV96" s="263"/>
      <c r="AW96" s="263"/>
      <c r="AX96" s="263"/>
      <c r="AY96" s="263"/>
      <c r="AZ96" s="310"/>
      <c r="BA96" s="310"/>
      <c r="BB96" s="310"/>
      <c r="BC96" s="310"/>
      <c r="BD96" s="310"/>
      <c r="BE96" s="310"/>
      <c r="BF96" s="310"/>
      <c r="BG96" s="310"/>
      <c r="BH96" s="310"/>
      <c r="BI96" s="310"/>
      <c r="BJ96" s="310"/>
      <c r="BK96" s="310"/>
      <c r="BL96" s="310"/>
      <c r="BM96" s="310"/>
      <c r="BN96" s="310"/>
      <c r="BO96" s="310"/>
    </row>
    <row r="97" spans="20:67" x14ac:dyDescent="0.2">
      <c r="T97" s="263"/>
      <c r="U97" s="263"/>
      <c r="V97" s="263"/>
      <c r="W97" s="263"/>
      <c r="X97" s="263"/>
      <c r="Y97" s="263"/>
      <c r="Z97" s="263"/>
      <c r="AA97" s="263"/>
      <c r="AB97" s="263"/>
      <c r="AC97" s="263"/>
      <c r="AD97" s="263"/>
      <c r="AE97" s="263"/>
      <c r="AF97" s="263"/>
      <c r="AG97" s="263"/>
      <c r="AH97" s="263"/>
      <c r="AI97" s="263"/>
      <c r="AJ97" s="263"/>
      <c r="AK97" s="263"/>
      <c r="AL97" s="263"/>
      <c r="AM97" s="263"/>
      <c r="AN97" s="263"/>
      <c r="AO97" s="263"/>
      <c r="AP97" s="263"/>
      <c r="AQ97" s="263"/>
      <c r="AR97" s="263"/>
      <c r="AS97" s="263"/>
      <c r="AT97" s="263"/>
      <c r="AU97" s="263"/>
      <c r="AV97" s="263"/>
      <c r="AW97" s="263"/>
      <c r="AX97" s="263"/>
      <c r="AY97" s="263"/>
      <c r="AZ97" s="310"/>
      <c r="BA97" s="310"/>
      <c r="BB97" s="310"/>
      <c r="BC97" s="310"/>
      <c r="BD97" s="310"/>
      <c r="BE97" s="310"/>
      <c r="BF97" s="310"/>
      <c r="BG97" s="310"/>
      <c r="BH97" s="310"/>
      <c r="BI97" s="310"/>
      <c r="BJ97" s="310"/>
      <c r="BK97" s="310"/>
      <c r="BL97" s="310"/>
      <c r="BM97" s="310"/>
      <c r="BN97" s="310"/>
      <c r="BO97" s="310"/>
    </row>
    <row r="98" spans="20:67" x14ac:dyDescent="0.2">
      <c r="T98" s="263"/>
      <c r="U98" s="263"/>
      <c r="V98" s="263"/>
      <c r="W98" s="263"/>
      <c r="X98" s="263"/>
      <c r="Y98" s="263"/>
      <c r="Z98" s="263"/>
      <c r="AA98" s="263"/>
      <c r="AB98" s="263"/>
      <c r="AC98" s="263"/>
      <c r="AD98" s="263"/>
      <c r="AE98" s="263"/>
      <c r="AF98" s="263"/>
      <c r="AG98" s="263"/>
      <c r="AH98" s="263"/>
      <c r="AI98" s="263"/>
      <c r="AJ98" s="263"/>
      <c r="AK98" s="263"/>
      <c r="AL98" s="263"/>
      <c r="AM98" s="263"/>
      <c r="AN98" s="263"/>
      <c r="AO98" s="263"/>
      <c r="AP98" s="263"/>
      <c r="AQ98" s="263"/>
      <c r="AR98" s="263"/>
      <c r="AS98" s="263"/>
      <c r="AT98" s="263"/>
      <c r="AU98" s="263"/>
      <c r="AV98" s="263"/>
      <c r="AW98" s="263"/>
      <c r="AX98" s="263"/>
      <c r="AY98" s="263"/>
      <c r="AZ98" s="310"/>
      <c r="BA98" s="310"/>
      <c r="BB98" s="310"/>
      <c r="BC98" s="310"/>
      <c r="BD98" s="310"/>
      <c r="BE98" s="310"/>
      <c r="BF98" s="310"/>
      <c r="BG98" s="310"/>
      <c r="BH98" s="310"/>
      <c r="BI98" s="310"/>
      <c r="BJ98" s="310"/>
      <c r="BK98" s="310"/>
      <c r="BL98" s="310"/>
      <c r="BM98" s="310"/>
      <c r="BN98" s="310"/>
      <c r="BO98" s="310"/>
    </row>
    <row r="99" spans="20:67" x14ac:dyDescent="0.2">
      <c r="T99" s="263"/>
      <c r="U99" s="263"/>
      <c r="V99" s="263"/>
      <c r="W99" s="263"/>
      <c r="X99" s="263"/>
      <c r="Y99" s="263"/>
      <c r="Z99" s="263"/>
      <c r="AA99" s="263"/>
      <c r="AB99" s="263"/>
      <c r="AC99" s="263"/>
      <c r="AD99" s="263"/>
      <c r="AE99" s="263"/>
      <c r="AF99" s="263"/>
      <c r="AG99" s="263"/>
      <c r="AH99" s="263"/>
      <c r="AI99" s="263"/>
      <c r="AJ99" s="263"/>
      <c r="AK99" s="263"/>
      <c r="AL99" s="263"/>
      <c r="AM99" s="263"/>
      <c r="AN99" s="263"/>
      <c r="AO99" s="263"/>
      <c r="AP99" s="263"/>
      <c r="AQ99" s="263"/>
      <c r="AR99" s="263"/>
      <c r="AS99" s="263"/>
      <c r="AT99" s="263"/>
      <c r="AU99" s="263"/>
      <c r="AV99" s="263"/>
      <c r="AW99" s="263"/>
      <c r="AX99" s="263"/>
      <c r="AY99" s="263"/>
      <c r="AZ99" s="310"/>
      <c r="BA99" s="310"/>
      <c r="BB99" s="310"/>
      <c r="BC99" s="310"/>
      <c r="BD99" s="310"/>
      <c r="BE99" s="310"/>
      <c r="BF99" s="310"/>
      <c r="BG99" s="310"/>
      <c r="BH99" s="310"/>
      <c r="BI99" s="310"/>
      <c r="BJ99" s="310"/>
      <c r="BK99" s="310"/>
      <c r="BL99" s="310"/>
      <c r="BM99" s="310"/>
      <c r="BN99" s="310"/>
      <c r="BO99" s="310"/>
    </row>
    <row r="100" spans="20:67" x14ac:dyDescent="0.2">
      <c r="T100" s="263"/>
      <c r="U100" s="263"/>
      <c r="V100" s="263"/>
      <c r="W100" s="263"/>
      <c r="X100" s="263"/>
      <c r="Y100" s="263"/>
      <c r="Z100" s="263"/>
      <c r="AA100" s="263"/>
      <c r="AB100" s="263"/>
      <c r="AC100" s="263"/>
      <c r="AD100" s="263"/>
      <c r="AE100" s="263"/>
      <c r="AF100" s="263"/>
      <c r="AG100" s="263"/>
      <c r="AH100" s="263"/>
      <c r="AI100" s="263"/>
      <c r="AJ100" s="263"/>
      <c r="AK100" s="263"/>
      <c r="AL100" s="263"/>
      <c r="AM100" s="263"/>
      <c r="AN100" s="263"/>
      <c r="AO100" s="263"/>
      <c r="AP100" s="263"/>
      <c r="AQ100" s="263"/>
      <c r="AR100" s="263"/>
      <c r="AS100" s="263"/>
      <c r="AT100" s="263"/>
      <c r="AU100" s="263"/>
      <c r="AV100" s="263"/>
      <c r="AW100" s="263"/>
      <c r="AX100" s="263"/>
      <c r="AY100" s="263"/>
      <c r="AZ100" s="310"/>
      <c r="BA100" s="310"/>
      <c r="BB100" s="310"/>
      <c r="BC100" s="310"/>
      <c r="BD100" s="310"/>
      <c r="BE100" s="310"/>
      <c r="BF100" s="310"/>
      <c r="BG100" s="310"/>
      <c r="BH100" s="310"/>
      <c r="BI100" s="310"/>
      <c r="BJ100" s="310"/>
      <c r="BK100" s="310"/>
      <c r="BL100" s="310"/>
      <c r="BM100" s="310"/>
      <c r="BN100" s="310"/>
      <c r="BO100" s="310"/>
    </row>
    <row r="101" spans="20:67" x14ac:dyDescent="0.2">
      <c r="T101" s="263"/>
      <c r="U101" s="263"/>
      <c r="V101" s="263"/>
      <c r="W101" s="263"/>
      <c r="X101" s="263"/>
      <c r="Y101" s="263"/>
      <c r="Z101" s="263"/>
      <c r="AA101" s="263"/>
      <c r="AB101" s="263"/>
      <c r="AC101" s="263"/>
      <c r="AD101" s="263"/>
      <c r="AE101" s="263"/>
      <c r="AF101" s="263"/>
      <c r="AG101" s="263"/>
      <c r="AH101" s="263"/>
      <c r="AI101" s="263"/>
      <c r="AJ101" s="263"/>
      <c r="AK101" s="263"/>
      <c r="AL101" s="263"/>
      <c r="AM101" s="263"/>
      <c r="AN101" s="263"/>
      <c r="AO101" s="263"/>
      <c r="AP101" s="263"/>
      <c r="AQ101" s="263"/>
      <c r="AR101" s="263"/>
      <c r="AS101" s="263"/>
      <c r="AT101" s="263"/>
      <c r="AU101" s="263"/>
      <c r="AV101" s="263"/>
      <c r="AW101" s="263"/>
      <c r="AX101" s="263"/>
      <c r="AY101" s="263"/>
      <c r="AZ101" s="310"/>
      <c r="BA101" s="310"/>
      <c r="BB101" s="310"/>
      <c r="BC101" s="310"/>
      <c r="BD101" s="310"/>
      <c r="BE101" s="310"/>
      <c r="BF101" s="310"/>
      <c r="BG101" s="310"/>
      <c r="BH101" s="310"/>
      <c r="BI101" s="310"/>
      <c r="BJ101" s="310"/>
      <c r="BK101" s="310"/>
      <c r="BL101" s="310"/>
      <c r="BM101" s="310"/>
      <c r="BN101" s="310"/>
      <c r="BO101" s="310"/>
    </row>
    <row r="102" spans="20:67" x14ac:dyDescent="0.2">
      <c r="T102" s="263"/>
      <c r="U102" s="263"/>
      <c r="V102" s="263"/>
      <c r="W102" s="263"/>
      <c r="X102" s="263"/>
      <c r="Y102" s="263"/>
      <c r="Z102" s="263"/>
      <c r="AA102" s="263"/>
      <c r="AB102" s="263"/>
      <c r="AC102" s="263"/>
      <c r="AD102" s="263"/>
      <c r="AE102" s="263"/>
      <c r="AF102" s="263"/>
      <c r="AG102" s="263"/>
      <c r="AH102" s="263"/>
      <c r="AI102" s="263"/>
      <c r="AJ102" s="263"/>
      <c r="AK102" s="263"/>
      <c r="AL102" s="263"/>
      <c r="AM102" s="263"/>
      <c r="AN102" s="263"/>
      <c r="AO102" s="263"/>
      <c r="AP102" s="263"/>
      <c r="AQ102" s="263"/>
      <c r="AR102" s="263"/>
      <c r="AS102" s="263"/>
      <c r="AT102" s="263"/>
      <c r="AU102" s="263"/>
      <c r="AV102" s="263"/>
      <c r="AW102" s="263"/>
      <c r="AX102" s="263"/>
      <c r="AY102" s="263"/>
      <c r="AZ102" s="310"/>
      <c r="BA102" s="310"/>
      <c r="BB102" s="310"/>
      <c r="BC102" s="310"/>
      <c r="BD102" s="310"/>
      <c r="BE102" s="310"/>
      <c r="BF102" s="310"/>
      <c r="BG102" s="310"/>
      <c r="BH102" s="310"/>
      <c r="BI102" s="310"/>
      <c r="BJ102" s="310"/>
      <c r="BK102" s="310"/>
      <c r="BL102" s="310"/>
      <c r="BM102" s="310"/>
      <c r="BN102" s="310"/>
      <c r="BO102" s="310"/>
    </row>
    <row r="103" spans="20:67" x14ac:dyDescent="0.2">
      <c r="T103" s="263"/>
      <c r="U103" s="263"/>
      <c r="V103" s="263"/>
      <c r="W103" s="263"/>
      <c r="X103" s="263"/>
      <c r="Y103" s="263"/>
      <c r="Z103" s="263"/>
      <c r="AA103" s="263"/>
      <c r="AB103" s="263"/>
      <c r="AC103" s="263"/>
      <c r="AD103" s="263"/>
      <c r="AE103" s="263"/>
      <c r="AF103" s="263"/>
      <c r="AG103" s="263"/>
      <c r="AH103" s="263"/>
      <c r="AI103" s="263"/>
      <c r="AJ103" s="263"/>
      <c r="AK103" s="263"/>
      <c r="AL103" s="263"/>
      <c r="AM103" s="263"/>
      <c r="AN103" s="263"/>
      <c r="AO103" s="263"/>
      <c r="AP103" s="263"/>
      <c r="AQ103" s="263"/>
      <c r="AR103" s="263"/>
      <c r="AS103" s="263"/>
      <c r="AT103" s="263"/>
      <c r="AU103" s="263"/>
      <c r="AV103" s="263"/>
      <c r="AW103" s="263"/>
      <c r="AX103" s="263"/>
      <c r="AY103" s="263"/>
      <c r="AZ103" s="310"/>
      <c r="BA103" s="310"/>
      <c r="BB103" s="310"/>
      <c r="BC103" s="310"/>
      <c r="BD103" s="310"/>
      <c r="BE103" s="310"/>
      <c r="BF103" s="310"/>
      <c r="BG103" s="310"/>
      <c r="BH103" s="310"/>
      <c r="BI103" s="310"/>
      <c r="BJ103" s="310"/>
      <c r="BK103" s="310"/>
      <c r="BL103" s="310"/>
      <c r="BM103" s="310"/>
      <c r="BN103" s="310"/>
      <c r="BO103" s="310"/>
    </row>
    <row r="104" spans="20:67" x14ac:dyDescent="0.2">
      <c r="T104" s="263"/>
      <c r="U104" s="263"/>
      <c r="V104" s="263"/>
      <c r="W104" s="263"/>
      <c r="X104" s="263"/>
      <c r="Y104" s="263"/>
      <c r="Z104" s="263"/>
      <c r="AA104" s="263"/>
      <c r="AB104" s="263"/>
      <c r="AC104" s="263"/>
      <c r="AD104" s="263"/>
      <c r="AE104" s="263"/>
      <c r="AF104" s="263"/>
      <c r="AG104" s="263"/>
      <c r="AH104" s="263"/>
      <c r="AI104" s="263"/>
      <c r="AJ104" s="263"/>
      <c r="AK104" s="263"/>
      <c r="AL104" s="263"/>
      <c r="AM104" s="263"/>
      <c r="AN104" s="263"/>
      <c r="AO104" s="263"/>
      <c r="AP104" s="263"/>
      <c r="AQ104" s="263"/>
      <c r="AR104" s="263"/>
      <c r="AS104" s="263"/>
      <c r="AT104" s="263"/>
      <c r="AU104" s="263"/>
      <c r="AV104" s="263"/>
      <c r="AW104" s="263"/>
      <c r="AX104" s="263"/>
      <c r="AY104" s="263"/>
      <c r="AZ104" s="310"/>
      <c r="BA104" s="310"/>
      <c r="BB104" s="310"/>
      <c r="BC104" s="310"/>
      <c r="BD104" s="310"/>
      <c r="BE104" s="310"/>
      <c r="BF104" s="310"/>
      <c r="BG104" s="310"/>
      <c r="BH104" s="310"/>
      <c r="BI104" s="310"/>
      <c r="BJ104" s="310"/>
      <c r="BK104" s="310"/>
      <c r="BL104" s="310"/>
      <c r="BM104" s="310"/>
      <c r="BN104" s="310"/>
      <c r="BO104" s="310"/>
    </row>
    <row r="105" spans="20:67" x14ac:dyDescent="0.2">
      <c r="T105" s="263"/>
      <c r="U105" s="263"/>
      <c r="V105" s="263"/>
      <c r="W105" s="263"/>
      <c r="X105" s="263"/>
      <c r="Y105" s="263"/>
      <c r="Z105" s="263"/>
      <c r="AA105" s="263"/>
      <c r="AB105" s="263"/>
      <c r="AC105" s="263"/>
      <c r="AD105" s="263"/>
      <c r="AE105" s="263"/>
      <c r="AF105" s="263"/>
      <c r="AG105" s="263"/>
      <c r="AH105" s="263"/>
      <c r="AI105" s="263"/>
      <c r="AJ105" s="263"/>
      <c r="AK105" s="263"/>
      <c r="AL105" s="263"/>
      <c r="AM105" s="263"/>
      <c r="AN105" s="263"/>
      <c r="AO105" s="263"/>
      <c r="AP105" s="263"/>
      <c r="AQ105" s="263"/>
      <c r="AR105" s="263"/>
      <c r="AS105" s="263"/>
      <c r="AT105" s="263"/>
      <c r="AU105" s="263"/>
      <c r="AV105" s="263"/>
      <c r="AW105" s="263"/>
      <c r="AX105" s="263"/>
      <c r="AY105" s="263"/>
      <c r="AZ105" s="310"/>
      <c r="BA105" s="310"/>
      <c r="BB105" s="310"/>
      <c r="BC105" s="310"/>
      <c r="BD105" s="310"/>
      <c r="BE105" s="310"/>
      <c r="BF105" s="310"/>
      <c r="BG105" s="310"/>
      <c r="BH105" s="310"/>
      <c r="BI105" s="310"/>
      <c r="BJ105" s="310"/>
      <c r="BK105" s="310"/>
      <c r="BL105" s="310"/>
      <c r="BM105" s="310"/>
      <c r="BN105" s="310"/>
      <c r="BO105" s="310"/>
    </row>
    <row r="106" spans="20:67" x14ac:dyDescent="0.2">
      <c r="T106" s="263"/>
      <c r="U106" s="263"/>
      <c r="V106" s="263"/>
      <c r="W106" s="263"/>
      <c r="X106" s="263"/>
      <c r="Y106" s="263"/>
      <c r="Z106" s="263"/>
      <c r="AA106" s="263"/>
      <c r="AB106" s="263"/>
      <c r="AC106" s="263"/>
      <c r="AD106" s="263"/>
      <c r="AE106" s="263"/>
      <c r="AF106" s="263"/>
      <c r="AG106" s="263"/>
      <c r="AH106" s="263"/>
      <c r="AI106" s="263"/>
      <c r="AJ106" s="263"/>
      <c r="AK106" s="263"/>
      <c r="AL106" s="263"/>
      <c r="AM106" s="263"/>
      <c r="AN106" s="263"/>
      <c r="AO106" s="263"/>
      <c r="AP106" s="263"/>
      <c r="AQ106" s="263"/>
      <c r="AR106" s="263"/>
      <c r="AS106" s="263"/>
      <c r="AT106" s="263"/>
      <c r="AU106" s="263"/>
      <c r="AV106" s="263"/>
      <c r="AW106" s="263"/>
      <c r="AX106" s="263"/>
      <c r="AY106" s="263"/>
      <c r="AZ106" s="310"/>
      <c r="BA106" s="310"/>
      <c r="BB106" s="310"/>
      <c r="BC106" s="310"/>
      <c r="BD106" s="310"/>
      <c r="BE106" s="310"/>
      <c r="BF106" s="310"/>
      <c r="BG106" s="310"/>
      <c r="BH106" s="310"/>
      <c r="BI106" s="310"/>
      <c r="BJ106" s="310"/>
      <c r="BK106" s="310"/>
      <c r="BL106" s="310"/>
      <c r="BM106" s="310"/>
      <c r="BN106" s="310"/>
      <c r="BO106" s="310"/>
    </row>
    <row r="107" spans="20:67" x14ac:dyDescent="0.2">
      <c r="T107" s="263"/>
      <c r="U107" s="263"/>
      <c r="V107" s="263"/>
      <c r="W107" s="263"/>
      <c r="X107" s="263"/>
      <c r="Y107" s="263"/>
      <c r="Z107" s="263"/>
      <c r="AA107" s="263"/>
      <c r="AB107" s="263"/>
      <c r="AC107" s="263"/>
      <c r="AD107" s="263"/>
      <c r="AE107" s="263"/>
      <c r="AF107" s="263"/>
      <c r="AG107" s="263"/>
      <c r="AH107" s="263"/>
      <c r="AI107" s="263"/>
      <c r="AJ107" s="263"/>
      <c r="AK107" s="263"/>
      <c r="AL107" s="263"/>
      <c r="AM107" s="263"/>
      <c r="AN107" s="263"/>
      <c r="AO107" s="263"/>
      <c r="AP107" s="263"/>
      <c r="AQ107" s="263"/>
      <c r="AR107" s="263"/>
      <c r="AS107" s="263"/>
      <c r="AT107" s="263"/>
      <c r="AU107" s="263"/>
      <c r="AV107" s="263"/>
      <c r="AW107" s="263"/>
      <c r="AX107" s="263"/>
      <c r="AY107" s="263"/>
      <c r="AZ107" s="310"/>
      <c r="BA107" s="310"/>
      <c r="BB107" s="310"/>
      <c r="BC107" s="310"/>
      <c r="BD107" s="310"/>
      <c r="BE107" s="310"/>
      <c r="BF107" s="310"/>
      <c r="BG107" s="310"/>
      <c r="BH107" s="310"/>
      <c r="BI107" s="310"/>
      <c r="BJ107" s="310"/>
      <c r="BK107" s="310"/>
      <c r="BL107" s="310"/>
      <c r="BM107" s="310"/>
      <c r="BN107" s="310"/>
      <c r="BO107" s="310"/>
    </row>
    <row r="108" spans="20:67" x14ac:dyDescent="0.2">
      <c r="T108" s="263"/>
      <c r="U108" s="263"/>
      <c r="V108" s="263"/>
      <c r="W108" s="263"/>
      <c r="X108" s="263"/>
      <c r="Y108" s="263"/>
      <c r="Z108" s="263"/>
      <c r="AA108" s="263"/>
      <c r="AB108" s="263"/>
      <c r="AC108" s="263"/>
      <c r="AD108" s="263"/>
      <c r="AE108" s="263"/>
      <c r="AF108" s="263"/>
      <c r="AG108" s="263"/>
      <c r="AH108" s="263"/>
      <c r="AI108" s="263"/>
      <c r="AJ108" s="263"/>
      <c r="AK108" s="263"/>
      <c r="AL108" s="263"/>
      <c r="AM108" s="263"/>
      <c r="AN108" s="263"/>
      <c r="AO108" s="263"/>
      <c r="AP108" s="263"/>
      <c r="AQ108" s="263"/>
      <c r="AR108" s="263"/>
      <c r="AS108" s="263"/>
      <c r="AT108" s="263"/>
      <c r="AU108" s="263"/>
      <c r="AV108" s="263"/>
      <c r="AW108" s="263"/>
      <c r="AX108" s="263"/>
      <c r="AY108" s="263"/>
      <c r="AZ108" s="310"/>
      <c r="BA108" s="310"/>
      <c r="BB108" s="310"/>
      <c r="BC108" s="310"/>
      <c r="BD108" s="310"/>
      <c r="BE108" s="310"/>
      <c r="BF108" s="310"/>
      <c r="BG108" s="310"/>
      <c r="BH108" s="310"/>
      <c r="BI108" s="310"/>
      <c r="BJ108" s="310"/>
      <c r="BK108" s="310"/>
      <c r="BL108" s="310"/>
      <c r="BM108" s="310"/>
      <c r="BN108" s="310"/>
      <c r="BO108" s="310"/>
    </row>
    <row r="109" spans="20:67" x14ac:dyDescent="0.2">
      <c r="T109" s="263"/>
      <c r="U109" s="263"/>
      <c r="V109" s="263"/>
      <c r="W109" s="263"/>
      <c r="X109" s="263"/>
      <c r="Y109" s="263"/>
      <c r="Z109" s="263"/>
      <c r="AA109" s="263"/>
      <c r="AB109" s="263"/>
      <c r="AC109" s="263"/>
      <c r="AD109" s="263"/>
      <c r="AE109" s="263"/>
      <c r="AF109" s="263"/>
      <c r="AG109" s="263"/>
      <c r="AH109" s="263"/>
      <c r="AI109" s="263"/>
      <c r="AJ109" s="263"/>
      <c r="AK109" s="263"/>
      <c r="AL109" s="263"/>
      <c r="AM109" s="263"/>
      <c r="AN109" s="263"/>
      <c r="AO109" s="263"/>
      <c r="AP109" s="263"/>
      <c r="AQ109" s="263"/>
      <c r="AR109" s="263"/>
      <c r="AS109" s="263"/>
      <c r="AT109" s="263"/>
      <c r="AU109" s="263"/>
      <c r="AV109" s="263"/>
      <c r="AW109" s="263"/>
      <c r="AX109" s="263"/>
      <c r="AY109" s="263"/>
      <c r="AZ109" s="310"/>
      <c r="BA109" s="310"/>
      <c r="BB109" s="310"/>
      <c r="BC109" s="310"/>
      <c r="BD109" s="310"/>
      <c r="BE109" s="310"/>
      <c r="BF109" s="310"/>
      <c r="BG109" s="310"/>
      <c r="BH109" s="310"/>
      <c r="BI109" s="310"/>
      <c r="BJ109" s="310"/>
      <c r="BK109" s="310"/>
      <c r="BL109" s="310"/>
      <c r="BM109" s="310"/>
      <c r="BN109" s="310"/>
      <c r="BO109" s="310"/>
    </row>
    <row r="110" spans="20:67" ht="13.15" customHeight="1" x14ac:dyDescent="0.2">
      <c r="T110" s="263"/>
      <c r="U110" s="263"/>
      <c r="V110" s="263"/>
      <c r="W110" s="263"/>
      <c r="X110" s="263"/>
      <c r="Y110" s="263"/>
      <c r="Z110" s="263"/>
      <c r="AA110" s="263"/>
      <c r="AB110" s="263"/>
      <c r="AC110" s="263"/>
      <c r="AD110" s="263"/>
      <c r="AE110" s="263"/>
      <c r="AF110" s="263"/>
      <c r="AG110" s="263"/>
      <c r="AH110" s="263"/>
      <c r="AI110" s="263"/>
      <c r="AJ110" s="263"/>
      <c r="AK110" s="263"/>
      <c r="AL110" s="263"/>
      <c r="AM110" s="263"/>
      <c r="AN110" s="263"/>
      <c r="AO110" s="263"/>
      <c r="AP110" s="263"/>
      <c r="AQ110" s="263"/>
      <c r="AR110" s="263"/>
      <c r="AS110" s="263"/>
      <c r="AT110" s="263"/>
      <c r="AU110" s="263"/>
      <c r="AV110" s="263"/>
      <c r="AW110" s="263"/>
      <c r="AX110" s="263"/>
      <c r="AY110" s="263"/>
      <c r="AZ110" s="310"/>
      <c r="BA110" s="310"/>
      <c r="BB110" s="310"/>
      <c r="BC110" s="310"/>
      <c r="BD110" s="310"/>
      <c r="BE110" s="310"/>
      <c r="BF110" s="310"/>
      <c r="BG110" s="310"/>
      <c r="BH110" s="310"/>
      <c r="BI110" s="310"/>
      <c r="BJ110" s="310"/>
      <c r="BK110" s="310"/>
      <c r="BL110" s="310"/>
      <c r="BM110" s="310"/>
      <c r="BN110" s="310"/>
      <c r="BO110" s="310"/>
    </row>
    <row r="111" spans="20:67" x14ac:dyDescent="0.2">
      <c r="T111" s="263"/>
      <c r="U111" s="263"/>
      <c r="V111" s="263"/>
      <c r="W111" s="263"/>
      <c r="X111" s="263"/>
      <c r="Y111" s="263"/>
      <c r="Z111" s="263"/>
      <c r="AA111" s="263"/>
      <c r="AB111" s="263"/>
      <c r="AC111" s="263"/>
      <c r="AD111" s="263"/>
      <c r="AE111" s="263"/>
      <c r="AF111" s="263"/>
      <c r="AG111" s="263"/>
      <c r="AH111" s="263"/>
      <c r="AI111" s="263"/>
      <c r="AJ111" s="263"/>
      <c r="AK111" s="263"/>
      <c r="AL111" s="263"/>
      <c r="AM111" s="263"/>
      <c r="AN111" s="263"/>
      <c r="AO111" s="263"/>
      <c r="AP111" s="263"/>
      <c r="AQ111" s="263"/>
      <c r="AR111" s="263"/>
      <c r="AS111" s="263"/>
      <c r="AT111" s="263"/>
      <c r="AU111" s="263"/>
      <c r="AV111" s="263"/>
      <c r="AW111" s="263"/>
      <c r="AX111" s="263"/>
      <c r="AY111" s="263"/>
      <c r="AZ111" s="310"/>
      <c r="BA111" s="310"/>
      <c r="BB111" s="310"/>
      <c r="BC111" s="310"/>
      <c r="BD111" s="310"/>
      <c r="BE111" s="310"/>
      <c r="BF111" s="310"/>
      <c r="BG111" s="310"/>
      <c r="BH111" s="310"/>
      <c r="BI111" s="310"/>
      <c r="BJ111" s="310"/>
      <c r="BK111" s="310"/>
      <c r="BL111" s="310"/>
      <c r="BM111" s="310"/>
      <c r="BN111" s="310"/>
      <c r="BO111" s="310"/>
    </row>
    <row r="112" spans="20:67" ht="13.15" customHeight="1" x14ac:dyDescent="0.2">
      <c r="T112" s="263"/>
      <c r="U112" s="263"/>
      <c r="V112" s="263"/>
      <c r="W112" s="263"/>
      <c r="X112" s="263"/>
      <c r="Y112" s="263"/>
      <c r="Z112" s="263"/>
      <c r="AA112" s="263"/>
      <c r="AB112" s="263"/>
      <c r="AC112" s="263"/>
      <c r="AD112" s="263"/>
      <c r="AE112" s="263"/>
      <c r="AF112" s="263"/>
      <c r="AG112" s="263"/>
      <c r="AH112" s="263"/>
      <c r="AI112" s="263"/>
      <c r="AJ112" s="263"/>
      <c r="AK112" s="263"/>
      <c r="AL112" s="263"/>
      <c r="AM112" s="263"/>
      <c r="AN112" s="263"/>
      <c r="AO112" s="263"/>
      <c r="AP112" s="263"/>
      <c r="AQ112" s="263"/>
      <c r="AR112" s="263"/>
      <c r="AS112" s="263"/>
      <c r="AT112" s="263"/>
      <c r="AU112" s="263"/>
      <c r="AV112" s="263"/>
      <c r="AW112" s="263"/>
      <c r="AX112" s="263"/>
      <c r="AY112" s="263"/>
      <c r="AZ112" s="310"/>
      <c r="BA112" s="310"/>
      <c r="BB112" s="310"/>
      <c r="BC112" s="310"/>
      <c r="BD112" s="310"/>
      <c r="BE112" s="310"/>
      <c r="BF112" s="310"/>
      <c r="BG112" s="310"/>
      <c r="BH112" s="310"/>
      <c r="BI112" s="310"/>
      <c r="BJ112" s="310"/>
      <c r="BK112" s="310"/>
      <c r="BL112" s="310"/>
      <c r="BM112" s="310"/>
      <c r="BN112" s="310"/>
      <c r="BO112" s="310"/>
    </row>
    <row r="113" spans="20:67" x14ac:dyDescent="0.2">
      <c r="T113" s="263"/>
      <c r="U113" s="263"/>
      <c r="V113" s="263"/>
      <c r="W113" s="263"/>
      <c r="X113" s="263"/>
      <c r="Y113" s="263"/>
      <c r="Z113" s="263"/>
      <c r="AA113" s="263"/>
      <c r="AB113" s="263"/>
      <c r="AC113" s="263"/>
      <c r="AD113" s="263"/>
      <c r="AE113" s="263"/>
      <c r="AF113" s="263"/>
      <c r="AG113" s="263"/>
      <c r="AH113" s="263"/>
      <c r="AI113" s="263"/>
      <c r="AJ113" s="263"/>
      <c r="AK113" s="263"/>
      <c r="AL113" s="263"/>
      <c r="AM113" s="263"/>
      <c r="AN113" s="263"/>
      <c r="AO113" s="263"/>
      <c r="AP113" s="263"/>
      <c r="AQ113" s="263"/>
      <c r="AR113" s="263"/>
      <c r="AS113" s="263"/>
      <c r="AT113" s="263"/>
      <c r="AU113" s="263"/>
      <c r="AV113" s="263"/>
      <c r="AW113" s="263"/>
      <c r="AX113" s="263"/>
      <c r="AY113" s="263"/>
      <c r="AZ113" s="310"/>
      <c r="BA113" s="310"/>
      <c r="BB113" s="310"/>
      <c r="BC113" s="310"/>
      <c r="BD113" s="310"/>
      <c r="BE113" s="310"/>
      <c r="BF113" s="310"/>
      <c r="BG113" s="310"/>
      <c r="BH113" s="310"/>
      <c r="BI113" s="310"/>
      <c r="BJ113" s="310"/>
      <c r="BK113" s="310"/>
      <c r="BL113" s="310"/>
      <c r="BM113" s="310"/>
      <c r="BN113" s="310"/>
      <c r="BO113" s="310"/>
    </row>
    <row r="114" spans="20:67" x14ac:dyDescent="0.2">
      <c r="T114" s="263"/>
      <c r="U114" s="263"/>
      <c r="V114" s="263"/>
      <c r="W114" s="263"/>
      <c r="X114" s="263"/>
      <c r="Y114" s="263"/>
      <c r="Z114" s="263"/>
      <c r="AA114" s="263"/>
      <c r="AB114" s="263"/>
      <c r="AC114" s="263"/>
      <c r="AD114" s="263"/>
      <c r="AE114" s="263"/>
      <c r="AF114" s="263"/>
      <c r="AG114" s="263"/>
      <c r="AH114" s="263"/>
      <c r="AI114" s="263"/>
      <c r="AJ114" s="263"/>
      <c r="AK114" s="263"/>
      <c r="AL114" s="263"/>
      <c r="AM114" s="263"/>
      <c r="AN114" s="263"/>
      <c r="AO114" s="263"/>
      <c r="AP114" s="263"/>
      <c r="AQ114" s="263"/>
      <c r="AR114" s="263"/>
      <c r="AS114" s="263"/>
      <c r="AT114" s="263"/>
      <c r="AU114" s="263"/>
      <c r="AV114" s="263"/>
      <c r="AW114" s="263"/>
      <c r="AX114" s="263"/>
      <c r="AY114" s="263"/>
      <c r="AZ114" s="310"/>
      <c r="BA114" s="310"/>
      <c r="BB114" s="310"/>
      <c r="BC114" s="310"/>
      <c r="BD114" s="310"/>
      <c r="BE114" s="310"/>
      <c r="BF114" s="310"/>
      <c r="BG114" s="310"/>
      <c r="BH114" s="310"/>
      <c r="BI114" s="310"/>
      <c r="BJ114" s="310"/>
      <c r="BK114" s="310"/>
      <c r="BL114" s="310"/>
      <c r="BM114" s="310"/>
      <c r="BN114" s="310"/>
      <c r="BO114" s="310"/>
    </row>
    <row r="115" spans="20:67" x14ac:dyDescent="0.2">
      <c r="T115" s="263"/>
      <c r="U115" s="263"/>
      <c r="V115" s="263"/>
      <c r="W115" s="263"/>
      <c r="X115" s="263"/>
      <c r="Y115" s="263"/>
      <c r="Z115" s="263"/>
      <c r="AA115" s="263"/>
      <c r="AB115" s="263"/>
      <c r="AC115" s="263"/>
      <c r="AD115" s="263"/>
      <c r="AE115" s="263"/>
      <c r="AF115" s="263"/>
      <c r="AG115" s="263"/>
      <c r="AH115" s="263"/>
      <c r="AI115" s="263"/>
      <c r="AJ115" s="263"/>
      <c r="AK115" s="263"/>
      <c r="AL115" s="263"/>
      <c r="AM115" s="263"/>
      <c r="AN115" s="263"/>
      <c r="AO115" s="263"/>
      <c r="AP115" s="263"/>
      <c r="AQ115" s="263"/>
      <c r="AR115" s="263"/>
      <c r="AS115" s="263"/>
      <c r="AT115" s="263"/>
      <c r="AU115" s="263"/>
      <c r="AV115" s="263"/>
      <c r="AW115" s="263"/>
      <c r="AX115" s="263"/>
      <c r="AY115" s="263"/>
      <c r="AZ115" s="310"/>
      <c r="BA115" s="310"/>
      <c r="BB115" s="310"/>
      <c r="BC115" s="310"/>
      <c r="BD115" s="310"/>
      <c r="BE115" s="310"/>
      <c r="BF115" s="310"/>
      <c r="BG115" s="310"/>
      <c r="BH115" s="310"/>
      <c r="BI115" s="310"/>
      <c r="BJ115" s="310"/>
      <c r="BK115" s="310"/>
      <c r="BL115" s="310"/>
      <c r="BM115" s="310"/>
      <c r="BN115" s="310"/>
      <c r="BO115" s="310"/>
    </row>
    <row r="116" spans="20:67" ht="13.15" customHeight="1" x14ac:dyDescent="0.2">
      <c r="T116" s="263"/>
      <c r="U116" s="263"/>
      <c r="V116" s="263"/>
      <c r="W116" s="263"/>
      <c r="X116" s="263"/>
      <c r="Y116" s="263"/>
      <c r="Z116" s="263"/>
      <c r="AA116" s="263"/>
      <c r="AB116" s="263"/>
      <c r="AC116" s="263"/>
      <c r="AD116" s="263"/>
      <c r="AE116" s="263"/>
      <c r="AF116" s="263"/>
      <c r="AG116" s="263"/>
      <c r="AH116" s="263"/>
      <c r="AI116" s="263"/>
      <c r="AJ116" s="263"/>
      <c r="AK116" s="263"/>
      <c r="AL116" s="263"/>
      <c r="AM116" s="263"/>
      <c r="AN116" s="263"/>
      <c r="AO116" s="263"/>
      <c r="AP116" s="263"/>
      <c r="AQ116" s="263"/>
      <c r="AR116" s="263"/>
      <c r="AS116" s="263"/>
      <c r="AT116" s="263"/>
      <c r="AU116" s="263"/>
      <c r="AV116" s="263"/>
      <c r="AW116" s="263"/>
      <c r="AX116" s="263"/>
      <c r="AY116" s="263"/>
      <c r="AZ116" s="310"/>
      <c r="BA116" s="310"/>
      <c r="BB116" s="310"/>
      <c r="BC116" s="310"/>
      <c r="BD116" s="310"/>
      <c r="BE116" s="310"/>
      <c r="BF116" s="310"/>
      <c r="BG116" s="310"/>
      <c r="BH116" s="310"/>
      <c r="BI116" s="310"/>
      <c r="BJ116" s="310"/>
      <c r="BK116" s="310"/>
      <c r="BL116" s="310"/>
      <c r="BM116" s="310"/>
      <c r="BN116" s="310"/>
      <c r="BO116" s="310"/>
    </row>
    <row r="117" spans="20:67" ht="13.15" customHeight="1" x14ac:dyDescent="0.2">
      <c r="T117" s="263"/>
      <c r="U117" s="263"/>
      <c r="V117" s="263"/>
      <c r="W117" s="263"/>
      <c r="X117" s="263"/>
      <c r="Y117" s="263"/>
      <c r="Z117" s="263"/>
      <c r="AA117" s="263"/>
      <c r="AB117" s="263"/>
      <c r="AC117" s="263"/>
      <c r="AD117" s="263"/>
      <c r="AE117" s="263"/>
      <c r="AF117" s="263"/>
      <c r="AG117" s="263"/>
      <c r="AH117" s="263"/>
      <c r="AI117" s="263"/>
      <c r="AJ117" s="263"/>
      <c r="AK117" s="263"/>
      <c r="AL117" s="263"/>
      <c r="AM117" s="263"/>
      <c r="AN117" s="263"/>
      <c r="AO117" s="263"/>
      <c r="AP117" s="263"/>
      <c r="AQ117" s="263"/>
      <c r="AR117" s="263"/>
      <c r="AS117" s="263"/>
      <c r="AT117" s="263"/>
      <c r="AU117" s="263"/>
      <c r="AV117" s="263"/>
      <c r="AW117" s="263"/>
      <c r="AX117" s="263"/>
      <c r="AY117" s="263"/>
      <c r="AZ117" s="310"/>
      <c r="BA117" s="310"/>
      <c r="BB117" s="310"/>
      <c r="BC117" s="310"/>
      <c r="BD117" s="310"/>
      <c r="BE117" s="310"/>
      <c r="BF117" s="310"/>
      <c r="BG117" s="310"/>
      <c r="BH117" s="310"/>
      <c r="BI117" s="310"/>
      <c r="BJ117" s="310"/>
      <c r="BK117" s="310"/>
      <c r="BL117" s="310"/>
      <c r="BM117" s="310"/>
      <c r="BN117" s="310"/>
      <c r="BO117" s="310"/>
    </row>
    <row r="118" spans="20:67" x14ac:dyDescent="0.2">
      <c r="T118" s="263"/>
      <c r="U118" s="263"/>
      <c r="V118" s="263"/>
      <c r="W118" s="263"/>
      <c r="X118" s="263"/>
      <c r="Y118" s="263"/>
      <c r="Z118" s="263"/>
      <c r="AA118" s="263"/>
      <c r="AB118" s="263"/>
      <c r="AC118" s="263"/>
      <c r="AD118" s="263"/>
      <c r="AE118" s="263"/>
      <c r="AF118" s="263"/>
      <c r="AG118" s="263"/>
      <c r="AH118" s="263"/>
      <c r="AI118" s="263"/>
      <c r="AJ118" s="263"/>
      <c r="AK118" s="263"/>
      <c r="AL118" s="263"/>
      <c r="AM118" s="263"/>
      <c r="AN118" s="263"/>
      <c r="AO118" s="263"/>
      <c r="AP118" s="263"/>
      <c r="AQ118" s="263"/>
      <c r="AR118" s="263"/>
      <c r="AS118" s="263"/>
      <c r="AT118" s="263"/>
      <c r="AU118" s="263"/>
      <c r="AV118" s="263"/>
      <c r="AW118" s="263"/>
      <c r="AX118" s="263"/>
      <c r="AY118" s="263"/>
      <c r="AZ118" s="310"/>
      <c r="BA118" s="310"/>
      <c r="BB118" s="310"/>
      <c r="BC118" s="310"/>
      <c r="BD118" s="310"/>
      <c r="BE118" s="310"/>
      <c r="BF118" s="310"/>
      <c r="BG118" s="310"/>
      <c r="BH118" s="310"/>
      <c r="BI118" s="310"/>
      <c r="BJ118" s="310"/>
      <c r="BK118" s="310"/>
      <c r="BL118" s="310"/>
      <c r="BM118" s="310"/>
      <c r="BN118" s="310"/>
      <c r="BO118" s="310"/>
    </row>
    <row r="119" spans="20:67" ht="13.15" customHeight="1" x14ac:dyDescent="0.2">
      <c r="T119" s="263"/>
      <c r="U119" s="263"/>
      <c r="V119" s="263"/>
      <c r="W119" s="263"/>
      <c r="X119" s="263"/>
      <c r="Y119" s="263"/>
      <c r="Z119" s="263"/>
      <c r="AA119" s="263"/>
      <c r="AB119" s="263"/>
      <c r="AC119" s="263"/>
      <c r="AD119" s="263"/>
      <c r="AE119" s="263"/>
      <c r="AF119" s="263"/>
      <c r="AG119" s="263"/>
      <c r="AH119" s="263"/>
      <c r="AI119" s="263"/>
      <c r="AJ119" s="263"/>
      <c r="AK119" s="263"/>
      <c r="AL119" s="263"/>
      <c r="AM119" s="263"/>
      <c r="AN119" s="263"/>
      <c r="AO119" s="263"/>
      <c r="AP119" s="263"/>
      <c r="AQ119" s="263"/>
      <c r="AR119" s="263"/>
      <c r="AS119" s="263"/>
      <c r="AT119" s="263"/>
      <c r="AU119" s="263"/>
      <c r="AV119" s="263"/>
      <c r="AW119" s="263"/>
      <c r="AX119" s="263"/>
      <c r="AY119" s="263"/>
      <c r="AZ119" s="310"/>
      <c r="BA119" s="310"/>
      <c r="BB119" s="310"/>
      <c r="BC119" s="310"/>
      <c r="BD119" s="310"/>
      <c r="BE119" s="310"/>
      <c r="BF119" s="310"/>
      <c r="BG119" s="310"/>
      <c r="BH119" s="310"/>
      <c r="BI119" s="310"/>
      <c r="BJ119" s="310"/>
      <c r="BK119" s="310"/>
      <c r="BL119" s="310"/>
      <c r="BM119" s="310"/>
      <c r="BN119" s="310"/>
      <c r="BO119" s="310"/>
    </row>
    <row r="120" spans="20:67" x14ac:dyDescent="0.2">
      <c r="T120" s="263"/>
      <c r="U120" s="263"/>
      <c r="V120" s="263"/>
      <c r="W120" s="263"/>
      <c r="X120" s="263"/>
      <c r="Y120" s="263"/>
      <c r="Z120" s="263"/>
      <c r="AA120" s="263"/>
      <c r="AB120" s="263"/>
      <c r="AC120" s="263"/>
      <c r="AD120" s="263"/>
      <c r="AE120" s="263"/>
      <c r="AF120" s="263"/>
      <c r="AG120" s="263"/>
      <c r="AH120" s="263"/>
      <c r="AI120" s="263"/>
      <c r="AJ120" s="263"/>
      <c r="AK120" s="263"/>
      <c r="AL120" s="263"/>
      <c r="AM120" s="263"/>
      <c r="AN120" s="263"/>
      <c r="AO120" s="263"/>
      <c r="AP120" s="263"/>
      <c r="AQ120" s="263"/>
      <c r="AR120" s="263"/>
      <c r="AS120" s="263"/>
      <c r="AT120" s="263"/>
      <c r="AU120" s="263"/>
      <c r="AV120" s="263"/>
      <c r="AW120" s="263"/>
      <c r="AX120" s="263"/>
      <c r="AY120" s="263"/>
      <c r="AZ120" s="310"/>
      <c r="BA120" s="310"/>
      <c r="BB120" s="310"/>
      <c r="BC120" s="310"/>
      <c r="BD120" s="310"/>
      <c r="BE120" s="310"/>
      <c r="BF120" s="310"/>
      <c r="BG120" s="310"/>
      <c r="BH120" s="310"/>
      <c r="BI120" s="310"/>
      <c r="BJ120" s="310"/>
      <c r="BK120" s="310"/>
      <c r="BL120" s="310"/>
      <c r="BM120" s="310"/>
      <c r="BN120" s="310"/>
      <c r="BO120" s="310"/>
    </row>
    <row r="121" spans="20:67" x14ac:dyDescent="0.2">
      <c r="T121" s="263"/>
      <c r="U121" s="263"/>
      <c r="V121" s="263"/>
      <c r="W121" s="263"/>
      <c r="X121" s="263"/>
      <c r="Y121" s="263"/>
      <c r="Z121" s="263"/>
      <c r="AA121" s="263"/>
      <c r="AB121" s="263"/>
      <c r="AC121" s="263"/>
      <c r="AD121" s="263"/>
      <c r="AE121" s="263"/>
      <c r="AF121" s="263"/>
      <c r="AG121" s="263"/>
      <c r="AH121" s="263"/>
      <c r="AI121" s="263"/>
      <c r="AJ121" s="263"/>
      <c r="AK121" s="263"/>
      <c r="AL121" s="263"/>
      <c r="AM121" s="263"/>
      <c r="AN121" s="263"/>
      <c r="AO121" s="263"/>
      <c r="AP121" s="263"/>
      <c r="AQ121" s="263"/>
      <c r="AR121" s="263"/>
      <c r="AS121" s="263"/>
      <c r="AT121" s="263"/>
      <c r="AU121" s="263"/>
      <c r="AV121" s="263"/>
      <c r="AW121" s="263"/>
      <c r="AX121" s="263"/>
      <c r="AY121" s="263"/>
      <c r="AZ121" s="310"/>
      <c r="BA121" s="310"/>
      <c r="BB121" s="310"/>
      <c r="BC121" s="310"/>
      <c r="BD121" s="310"/>
      <c r="BE121" s="310"/>
      <c r="BF121" s="310"/>
      <c r="BG121" s="310"/>
      <c r="BH121" s="310"/>
      <c r="BI121" s="310"/>
      <c r="BJ121" s="310"/>
      <c r="BK121" s="310"/>
      <c r="BL121" s="310"/>
      <c r="BM121" s="310"/>
      <c r="BN121" s="310"/>
      <c r="BO121" s="310"/>
    </row>
    <row r="122" spans="20:67" x14ac:dyDescent="0.2">
      <c r="T122" s="263"/>
      <c r="U122" s="263"/>
      <c r="V122" s="263"/>
      <c r="W122" s="263"/>
      <c r="X122" s="263"/>
      <c r="Y122" s="263"/>
      <c r="Z122" s="263"/>
      <c r="AA122" s="263"/>
      <c r="AB122" s="263"/>
      <c r="AC122" s="263"/>
      <c r="AD122" s="263"/>
      <c r="AE122" s="263"/>
      <c r="AF122" s="263"/>
      <c r="AG122" s="263"/>
      <c r="AH122" s="263"/>
      <c r="AI122" s="263"/>
      <c r="AJ122" s="263"/>
      <c r="AK122" s="263"/>
      <c r="AL122" s="263"/>
      <c r="AM122" s="263"/>
      <c r="AN122" s="263"/>
      <c r="AO122" s="263"/>
      <c r="AP122" s="263"/>
      <c r="AQ122" s="263"/>
      <c r="AR122" s="263"/>
      <c r="AS122" s="263"/>
      <c r="AT122" s="263"/>
      <c r="AU122" s="263"/>
      <c r="AV122" s="263"/>
      <c r="AW122" s="263"/>
      <c r="AX122" s="263"/>
      <c r="AY122" s="263"/>
      <c r="AZ122" s="310"/>
      <c r="BA122" s="310"/>
      <c r="BB122" s="310"/>
      <c r="BC122" s="310"/>
      <c r="BD122" s="310"/>
      <c r="BE122" s="310"/>
      <c r="BF122" s="310"/>
      <c r="BG122" s="310"/>
      <c r="BH122" s="310"/>
      <c r="BI122" s="310"/>
      <c r="BJ122" s="310"/>
      <c r="BK122" s="310"/>
      <c r="BL122" s="310"/>
      <c r="BM122" s="310"/>
      <c r="BN122" s="310"/>
      <c r="BO122" s="310"/>
    </row>
    <row r="123" spans="20:67" x14ac:dyDescent="0.2">
      <c r="T123" s="263"/>
      <c r="U123" s="263"/>
      <c r="V123" s="263"/>
      <c r="W123" s="263"/>
      <c r="X123" s="263"/>
      <c r="Y123" s="263"/>
      <c r="Z123" s="263"/>
      <c r="AA123" s="263"/>
      <c r="AB123" s="263"/>
      <c r="AC123" s="263"/>
      <c r="AD123" s="263"/>
      <c r="AE123" s="263"/>
      <c r="AF123" s="263"/>
      <c r="AG123" s="263"/>
      <c r="AH123" s="263"/>
      <c r="AI123" s="263"/>
      <c r="AJ123" s="263"/>
      <c r="AK123" s="263"/>
      <c r="AL123" s="263"/>
      <c r="AM123" s="263"/>
      <c r="AN123" s="263"/>
      <c r="AO123" s="263"/>
      <c r="AP123" s="263"/>
      <c r="AQ123" s="263"/>
      <c r="AR123" s="263"/>
      <c r="AS123" s="263"/>
      <c r="AT123" s="263"/>
      <c r="AU123" s="263"/>
      <c r="AV123" s="263"/>
      <c r="AW123" s="263"/>
      <c r="AX123" s="263"/>
      <c r="AY123" s="263"/>
      <c r="AZ123" s="310"/>
      <c r="BA123" s="310"/>
      <c r="BB123" s="310"/>
      <c r="BC123" s="310"/>
      <c r="BD123" s="310"/>
      <c r="BE123" s="310"/>
      <c r="BF123" s="310"/>
      <c r="BG123" s="310"/>
      <c r="BH123" s="310"/>
      <c r="BI123" s="310"/>
      <c r="BJ123" s="310"/>
      <c r="BK123" s="310"/>
      <c r="BL123" s="310"/>
      <c r="BM123" s="310"/>
      <c r="BN123" s="310"/>
      <c r="BO123" s="310"/>
    </row>
    <row r="124" spans="20:67" x14ac:dyDescent="0.2">
      <c r="T124" s="263"/>
      <c r="U124" s="263"/>
      <c r="V124" s="263"/>
      <c r="W124" s="263"/>
      <c r="X124" s="263"/>
      <c r="Y124" s="263"/>
      <c r="Z124" s="263"/>
      <c r="AA124" s="263"/>
      <c r="AB124" s="263"/>
      <c r="AC124" s="263"/>
      <c r="AD124" s="263"/>
      <c r="AE124" s="263"/>
      <c r="AF124" s="263"/>
      <c r="AG124" s="263"/>
      <c r="AH124" s="263"/>
      <c r="AI124" s="263"/>
      <c r="AJ124" s="263"/>
      <c r="AK124" s="263"/>
      <c r="AL124" s="263"/>
      <c r="AM124" s="263"/>
      <c r="AN124" s="263"/>
      <c r="AO124" s="263"/>
      <c r="AP124" s="263"/>
      <c r="AQ124" s="263"/>
      <c r="AR124" s="263"/>
      <c r="AS124" s="263"/>
      <c r="AT124" s="263"/>
      <c r="AU124" s="263"/>
      <c r="AV124" s="263"/>
      <c r="AW124" s="263"/>
      <c r="AX124" s="263"/>
      <c r="AY124" s="263"/>
      <c r="AZ124" s="310"/>
      <c r="BA124" s="310"/>
      <c r="BB124" s="310"/>
      <c r="BC124" s="310"/>
      <c r="BD124" s="310"/>
      <c r="BE124" s="310"/>
      <c r="BF124" s="310"/>
      <c r="BG124" s="310"/>
      <c r="BH124" s="310"/>
      <c r="BI124" s="310"/>
      <c r="BJ124" s="310"/>
      <c r="BK124" s="310"/>
      <c r="BL124" s="310"/>
      <c r="BM124" s="310"/>
      <c r="BN124" s="310"/>
      <c r="BO124" s="310"/>
    </row>
    <row r="125" spans="20:67" ht="13.15" customHeight="1" x14ac:dyDescent="0.2">
      <c r="T125" s="263"/>
      <c r="U125" s="263"/>
      <c r="V125" s="263"/>
      <c r="W125" s="263"/>
      <c r="X125" s="263"/>
      <c r="Y125" s="263"/>
      <c r="Z125" s="263"/>
      <c r="AA125" s="263"/>
      <c r="AB125" s="263"/>
      <c r="AC125" s="263"/>
      <c r="AD125" s="263"/>
      <c r="AE125" s="263"/>
      <c r="AF125" s="263"/>
      <c r="AG125" s="263"/>
      <c r="AH125" s="263"/>
      <c r="AI125" s="263"/>
      <c r="AJ125" s="263"/>
      <c r="AK125" s="263"/>
      <c r="AL125" s="263"/>
      <c r="AM125" s="263"/>
      <c r="AN125" s="263"/>
      <c r="AO125" s="263"/>
      <c r="AP125" s="263"/>
      <c r="AQ125" s="263"/>
      <c r="AR125" s="263"/>
      <c r="AS125" s="263"/>
      <c r="AT125" s="263"/>
      <c r="AU125" s="263"/>
      <c r="AV125" s="263"/>
      <c r="AW125" s="263"/>
      <c r="AX125" s="263"/>
      <c r="AY125" s="263"/>
      <c r="AZ125" s="310"/>
      <c r="BA125" s="310"/>
      <c r="BB125" s="310"/>
      <c r="BC125" s="310"/>
      <c r="BD125" s="310"/>
      <c r="BE125" s="310"/>
      <c r="BF125" s="310"/>
      <c r="BG125" s="310"/>
      <c r="BH125" s="310"/>
      <c r="BI125" s="310"/>
      <c r="BJ125" s="310"/>
      <c r="BK125" s="310"/>
      <c r="BL125" s="310"/>
      <c r="BM125" s="310"/>
      <c r="BN125" s="310"/>
      <c r="BO125" s="310"/>
    </row>
    <row r="126" spans="20:67" x14ac:dyDescent="0.2">
      <c r="T126" s="263"/>
      <c r="U126" s="263"/>
      <c r="V126" s="263"/>
      <c r="W126" s="263"/>
      <c r="X126" s="263"/>
      <c r="Y126" s="263"/>
      <c r="Z126" s="263"/>
      <c r="AA126" s="263"/>
      <c r="AB126" s="263"/>
      <c r="AC126" s="263"/>
      <c r="AD126" s="263"/>
      <c r="AE126" s="263"/>
      <c r="AF126" s="263"/>
      <c r="AG126" s="263"/>
      <c r="AH126" s="263"/>
      <c r="AI126" s="263"/>
      <c r="AJ126" s="263"/>
      <c r="AK126" s="263"/>
      <c r="AL126" s="263"/>
      <c r="AM126" s="263"/>
      <c r="AN126" s="263"/>
      <c r="AO126" s="263"/>
      <c r="AP126" s="263"/>
      <c r="AQ126" s="263"/>
      <c r="AR126" s="263"/>
      <c r="AS126" s="263"/>
      <c r="AT126" s="263"/>
      <c r="AU126" s="263"/>
      <c r="AV126" s="263"/>
      <c r="AW126" s="263"/>
      <c r="AX126" s="263"/>
      <c r="AY126" s="263"/>
      <c r="AZ126" s="310"/>
      <c r="BA126" s="310"/>
      <c r="BB126" s="310"/>
      <c r="BC126" s="310"/>
      <c r="BD126" s="310"/>
      <c r="BE126" s="310"/>
      <c r="BF126" s="310"/>
      <c r="BG126" s="310"/>
      <c r="BH126" s="310"/>
      <c r="BI126" s="310"/>
      <c r="BJ126" s="310"/>
      <c r="BK126" s="310"/>
      <c r="BL126" s="310"/>
      <c r="BM126" s="310"/>
      <c r="BN126" s="310"/>
      <c r="BO126" s="310"/>
    </row>
    <row r="127" spans="20:67" ht="13.15" customHeight="1" x14ac:dyDescent="0.2">
      <c r="T127" s="263"/>
      <c r="U127" s="263"/>
      <c r="V127" s="263"/>
      <c r="W127" s="263"/>
      <c r="X127" s="263"/>
      <c r="Y127" s="263"/>
      <c r="Z127" s="263"/>
      <c r="AA127" s="263"/>
      <c r="AB127" s="263"/>
      <c r="AC127" s="263"/>
      <c r="AD127" s="263"/>
      <c r="AE127" s="263"/>
      <c r="AF127" s="263"/>
      <c r="AG127" s="263"/>
      <c r="AH127" s="263"/>
      <c r="AI127" s="263"/>
      <c r="AJ127" s="263"/>
      <c r="AK127" s="263"/>
      <c r="AL127" s="263"/>
      <c r="AM127" s="263"/>
      <c r="AN127" s="263"/>
      <c r="AO127" s="263"/>
      <c r="AP127" s="263"/>
      <c r="AQ127" s="263"/>
      <c r="AR127" s="263"/>
      <c r="AS127" s="263"/>
      <c r="AT127" s="263"/>
      <c r="AU127" s="263"/>
      <c r="AV127" s="263"/>
      <c r="AW127" s="263"/>
      <c r="AX127" s="263"/>
      <c r="AY127" s="263"/>
      <c r="AZ127" s="310"/>
      <c r="BA127" s="310"/>
      <c r="BB127" s="310"/>
      <c r="BC127" s="310"/>
      <c r="BD127" s="310"/>
      <c r="BE127" s="310"/>
      <c r="BF127" s="310"/>
      <c r="BG127" s="310"/>
      <c r="BH127" s="310"/>
      <c r="BI127" s="310"/>
      <c r="BJ127" s="310"/>
      <c r="BK127" s="310"/>
      <c r="BL127" s="310"/>
      <c r="BM127" s="310"/>
      <c r="BN127" s="310"/>
      <c r="BO127" s="310"/>
    </row>
    <row r="128" spans="20:67" x14ac:dyDescent="0.2">
      <c r="T128" s="263"/>
      <c r="U128" s="263"/>
      <c r="V128" s="263"/>
      <c r="W128" s="263"/>
      <c r="X128" s="263"/>
      <c r="Y128" s="263"/>
      <c r="Z128" s="263"/>
      <c r="AA128" s="263"/>
      <c r="AB128" s="263"/>
      <c r="AC128" s="263"/>
      <c r="AD128" s="263"/>
      <c r="AE128" s="263"/>
      <c r="AF128" s="263"/>
      <c r="AG128" s="263"/>
      <c r="AH128" s="263"/>
      <c r="AI128" s="263"/>
      <c r="AJ128" s="263"/>
      <c r="AK128" s="263"/>
      <c r="AL128" s="263"/>
      <c r="AM128" s="263"/>
      <c r="AN128" s="263"/>
      <c r="AO128" s="263"/>
      <c r="AP128" s="263"/>
      <c r="AQ128" s="263"/>
      <c r="AR128" s="263"/>
      <c r="AS128" s="263"/>
      <c r="AT128" s="263"/>
      <c r="AU128" s="263"/>
      <c r="AV128" s="263"/>
      <c r="AW128" s="263"/>
      <c r="AX128" s="263"/>
      <c r="AY128" s="263"/>
      <c r="AZ128" s="310"/>
      <c r="BA128" s="310"/>
      <c r="BB128" s="310"/>
      <c r="BC128" s="310"/>
      <c r="BD128" s="310"/>
      <c r="BE128" s="310"/>
      <c r="BF128" s="310"/>
      <c r="BG128" s="310"/>
      <c r="BH128" s="310"/>
      <c r="BI128" s="310"/>
      <c r="BJ128" s="310"/>
      <c r="BK128" s="310"/>
      <c r="BL128" s="310"/>
      <c r="BM128" s="310"/>
      <c r="BN128" s="310"/>
      <c r="BO128" s="310"/>
    </row>
    <row r="129" spans="20:67" x14ac:dyDescent="0.2">
      <c r="T129" s="263"/>
      <c r="U129" s="263"/>
      <c r="V129" s="263"/>
      <c r="W129" s="263"/>
      <c r="X129" s="263"/>
      <c r="Y129" s="263"/>
      <c r="Z129" s="263"/>
      <c r="AA129" s="263"/>
      <c r="AB129" s="263"/>
      <c r="AC129" s="263"/>
      <c r="AD129" s="263"/>
      <c r="AE129" s="263"/>
      <c r="AF129" s="263"/>
      <c r="AG129" s="263"/>
      <c r="AH129" s="263"/>
      <c r="AI129" s="263"/>
      <c r="AJ129" s="263"/>
      <c r="AK129" s="263"/>
      <c r="AL129" s="263"/>
      <c r="AM129" s="263"/>
      <c r="AN129" s="263"/>
      <c r="AO129" s="263"/>
      <c r="AP129" s="263"/>
      <c r="AQ129" s="263"/>
      <c r="AR129" s="263"/>
      <c r="AS129" s="263"/>
      <c r="AT129" s="263"/>
      <c r="AU129" s="263"/>
      <c r="AV129" s="263"/>
      <c r="AW129" s="263"/>
      <c r="AX129" s="263"/>
      <c r="AY129" s="263"/>
      <c r="AZ129" s="310"/>
      <c r="BA129" s="310"/>
      <c r="BB129" s="310"/>
      <c r="BC129" s="310"/>
      <c r="BD129" s="310"/>
      <c r="BE129" s="310"/>
      <c r="BF129" s="310"/>
      <c r="BG129" s="310"/>
      <c r="BH129" s="310"/>
      <c r="BI129" s="310"/>
      <c r="BJ129" s="310"/>
      <c r="BK129" s="310"/>
      <c r="BL129" s="310"/>
      <c r="BM129" s="310"/>
      <c r="BN129" s="310"/>
      <c r="BO129" s="310"/>
    </row>
    <row r="130" spans="20:67" x14ac:dyDescent="0.2">
      <c r="T130" s="263"/>
      <c r="U130" s="263"/>
      <c r="V130" s="263"/>
      <c r="W130" s="263"/>
      <c r="X130" s="263"/>
      <c r="Y130" s="263"/>
      <c r="Z130" s="263"/>
      <c r="AA130" s="263"/>
      <c r="AB130" s="263"/>
      <c r="AC130" s="263"/>
      <c r="AD130" s="263"/>
      <c r="AE130" s="263"/>
      <c r="AF130" s="263"/>
      <c r="AG130" s="263"/>
      <c r="AH130" s="263"/>
      <c r="AI130" s="263"/>
      <c r="AJ130" s="263"/>
      <c r="AK130" s="263"/>
      <c r="AL130" s="263"/>
      <c r="AM130" s="263"/>
      <c r="AN130" s="263"/>
      <c r="AO130" s="263"/>
      <c r="AP130" s="263"/>
      <c r="AQ130" s="263"/>
      <c r="AR130" s="263"/>
      <c r="AS130" s="263"/>
      <c r="AT130" s="263"/>
      <c r="AU130" s="263"/>
      <c r="AV130" s="263"/>
      <c r="AW130" s="263"/>
      <c r="AX130" s="263"/>
      <c r="AY130" s="263"/>
      <c r="AZ130" s="310"/>
      <c r="BA130" s="310"/>
      <c r="BB130" s="310"/>
      <c r="BC130" s="310"/>
      <c r="BD130" s="310"/>
      <c r="BE130" s="310"/>
      <c r="BF130" s="310"/>
      <c r="BG130" s="310"/>
      <c r="BH130" s="310"/>
      <c r="BI130" s="310"/>
      <c r="BJ130" s="310"/>
      <c r="BK130" s="310"/>
      <c r="BL130" s="310"/>
      <c r="BM130" s="310"/>
      <c r="BN130" s="310"/>
      <c r="BO130" s="310"/>
    </row>
    <row r="131" spans="20:67" x14ac:dyDescent="0.2">
      <c r="T131" s="263"/>
      <c r="U131" s="263"/>
      <c r="V131" s="263"/>
      <c r="W131" s="263"/>
      <c r="X131" s="263"/>
      <c r="Y131" s="263"/>
      <c r="Z131" s="263"/>
      <c r="AA131" s="263"/>
      <c r="AB131" s="263"/>
      <c r="AC131" s="263"/>
      <c r="AD131" s="263"/>
      <c r="AE131" s="263"/>
      <c r="AF131" s="263"/>
      <c r="AG131" s="263"/>
      <c r="AH131" s="263"/>
      <c r="AI131" s="263"/>
      <c r="AJ131" s="263"/>
      <c r="AK131" s="263"/>
      <c r="AL131" s="263"/>
      <c r="AM131" s="263"/>
      <c r="AN131" s="263"/>
      <c r="AO131" s="263"/>
      <c r="AP131" s="263"/>
      <c r="AQ131" s="263"/>
      <c r="AR131" s="263"/>
      <c r="AS131" s="263"/>
      <c r="AT131" s="263"/>
      <c r="AU131" s="263"/>
      <c r="AV131" s="263"/>
      <c r="AW131" s="263"/>
      <c r="AX131" s="263"/>
      <c r="AY131" s="263"/>
      <c r="AZ131" s="310"/>
      <c r="BA131" s="310"/>
      <c r="BB131" s="310"/>
      <c r="BC131" s="310"/>
      <c r="BD131" s="310"/>
      <c r="BE131" s="310"/>
      <c r="BF131" s="310"/>
      <c r="BG131" s="310"/>
      <c r="BH131" s="310"/>
      <c r="BI131" s="310"/>
      <c r="BJ131" s="310"/>
      <c r="BK131" s="310"/>
      <c r="BL131" s="310"/>
      <c r="BM131" s="310"/>
      <c r="BN131" s="310"/>
      <c r="BO131" s="310"/>
    </row>
    <row r="132" spans="20:67" x14ac:dyDescent="0.2">
      <c r="T132" s="263"/>
      <c r="U132" s="263"/>
      <c r="V132" s="263"/>
      <c r="W132" s="263"/>
      <c r="X132" s="263"/>
      <c r="Y132" s="263"/>
      <c r="Z132" s="263"/>
      <c r="AA132" s="263"/>
      <c r="AB132" s="263"/>
      <c r="AC132" s="263"/>
      <c r="AD132" s="263"/>
      <c r="AE132" s="263"/>
      <c r="AF132" s="263"/>
      <c r="AG132" s="263"/>
      <c r="AH132" s="263"/>
      <c r="AI132" s="263"/>
      <c r="AJ132" s="263"/>
      <c r="AK132" s="263"/>
      <c r="AL132" s="263"/>
      <c r="AM132" s="263"/>
      <c r="AN132" s="263"/>
      <c r="AO132" s="263"/>
      <c r="AP132" s="263"/>
      <c r="AQ132" s="263"/>
      <c r="AR132" s="263"/>
      <c r="AS132" s="263"/>
      <c r="AT132" s="263"/>
      <c r="AU132" s="263"/>
      <c r="AV132" s="263"/>
      <c r="AW132" s="263"/>
      <c r="AX132" s="263"/>
      <c r="AY132" s="263"/>
      <c r="AZ132" s="310"/>
      <c r="BA132" s="310"/>
      <c r="BB132" s="310"/>
      <c r="BC132" s="310"/>
      <c r="BD132" s="310"/>
      <c r="BE132" s="310"/>
      <c r="BF132" s="310"/>
      <c r="BG132" s="310"/>
      <c r="BH132" s="310"/>
      <c r="BI132" s="310"/>
      <c r="BJ132" s="310"/>
      <c r="BK132" s="310"/>
      <c r="BL132" s="310"/>
      <c r="BM132" s="310"/>
      <c r="BN132" s="310"/>
      <c r="BO132" s="310"/>
    </row>
    <row r="133" spans="20:67" x14ac:dyDescent="0.2">
      <c r="T133" s="263"/>
      <c r="U133" s="263"/>
      <c r="V133" s="263"/>
      <c r="W133" s="263"/>
      <c r="X133" s="263"/>
      <c r="Y133" s="263"/>
      <c r="Z133" s="263"/>
      <c r="AA133" s="263"/>
      <c r="AB133" s="263"/>
      <c r="AC133" s="263"/>
      <c r="AD133" s="263"/>
      <c r="AE133" s="263"/>
      <c r="AF133" s="263"/>
      <c r="AG133" s="263"/>
      <c r="AH133" s="263"/>
      <c r="AI133" s="263"/>
      <c r="AJ133" s="263"/>
      <c r="AK133" s="263"/>
      <c r="AL133" s="263"/>
      <c r="AM133" s="263"/>
      <c r="AN133" s="263"/>
      <c r="AO133" s="263"/>
      <c r="AP133" s="263"/>
      <c r="AQ133" s="263"/>
      <c r="AR133" s="263"/>
      <c r="AS133" s="263"/>
      <c r="AT133" s="263"/>
      <c r="AU133" s="263"/>
      <c r="AV133" s="263"/>
      <c r="AW133" s="263"/>
      <c r="AX133" s="263"/>
      <c r="AY133" s="263"/>
      <c r="AZ133" s="310"/>
      <c r="BA133" s="310"/>
      <c r="BB133" s="310"/>
      <c r="BC133" s="310"/>
      <c r="BD133" s="310"/>
      <c r="BE133" s="310"/>
      <c r="BF133" s="310"/>
      <c r="BG133" s="310"/>
      <c r="BH133" s="310"/>
      <c r="BI133" s="310"/>
      <c r="BJ133" s="310"/>
      <c r="BK133" s="310"/>
      <c r="BL133" s="310"/>
      <c r="BM133" s="310"/>
      <c r="BN133" s="310"/>
      <c r="BO133" s="310"/>
    </row>
    <row r="134" spans="20:67" x14ac:dyDescent="0.2">
      <c r="T134" s="263"/>
      <c r="U134" s="263"/>
      <c r="V134" s="263"/>
      <c r="W134" s="263"/>
      <c r="X134" s="263"/>
      <c r="Y134" s="263"/>
      <c r="Z134" s="263"/>
      <c r="AA134" s="263"/>
      <c r="AB134" s="263"/>
      <c r="AC134" s="263"/>
      <c r="AD134" s="263"/>
      <c r="AE134" s="263"/>
      <c r="AF134" s="263"/>
      <c r="AG134" s="263"/>
      <c r="AH134" s="263"/>
      <c r="AI134" s="263"/>
      <c r="AJ134" s="263"/>
      <c r="AK134" s="263"/>
      <c r="AL134" s="263"/>
      <c r="AM134" s="263"/>
      <c r="AN134" s="263"/>
      <c r="AO134" s="263"/>
      <c r="AP134" s="263"/>
      <c r="AQ134" s="263"/>
      <c r="AR134" s="263"/>
      <c r="AS134" s="263"/>
      <c r="AT134" s="263"/>
      <c r="AU134" s="263"/>
      <c r="AV134" s="263"/>
      <c r="AW134" s="263"/>
      <c r="AX134" s="263"/>
      <c r="AY134" s="263"/>
      <c r="AZ134" s="310"/>
      <c r="BA134" s="310"/>
      <c r="BB134" s="310"/>
      <c r="BC134" s="310"/>
      <c r="BD134" s="310"/>
      <c r="BE134" s="310"/>
      <c r="BF134" s="310"/>
      <c r="BG134" s="310"/>
      <c r="BH134" s="310"/>
      <c r="BI134" s="310"/>
      <c r="BJ134" s="310"/>
      <c r="BK134" s="310"/>
      <c r="BL134" s="310"/>
      <c r="BM134" s="310"/>
      <c r="BN134" s="310"/>
      <c r="BO134" s="310"/>
    </row>
    <row r="135" spans="20:67" x14ac:dyDescent="0.2">
      <c r="T135" s="263"/>
      <c r="U135" s="263"/>
      <c r="V135" s="263"/>
      <c r="W135" s="263"/>
      <c r="X135" s="263"/>
      <c r="Y135" s="263"/>
      <c r="Z135" s="263"/>
      <c r="AA135" s="263"/>
      <c r="AB135" s="263"/>
      <c r="AC135" s="263"/>
      <c r="AD135" s="263"/>
      <c r="AE135" s="263"/>
      <c r="AF135" s="263"/>
      <c r="AG135" s="263"/>
      <c r="AH135" s="263"/>
      <c r="AI135" s="263"/>
      <c r="AJ135" s="263"/>
      <c r="AK135" s="263"/>
      <c r="AL135" s="263"/>
      <c r="AM135" s="263"/>
      <c r="AN135" s="263"/>
      <c r="AO135" s="263"/>
      <c r="AP135" s="263"/>
      <c r="AQ135" s="263"/>
      <c r="AR135" s="263"/>
      <c r="AS135" s="263"/>
      <c r="AT135" s="263"/>
      <c r="AU135" s="263"/>
      <c r="AV135" s="263"/>
      <c r="AW135" s="263"/>
      <c r="AX135" s="263"/>
      <c r="AY135" s="263"/>
      <c r="AZ135" s="310"/>
      <c r="BA135" s="310"/>
      <c r="BB135" s="310"/>
      <c r="BC135" s="310"/>
      <c r="BD135" s="310"/>
      <c r="BE135" s="310"/>
      <c r="BF135" s="310"/>
      <c r="BG135" s="310"/>
      <c r="BH135" s="310"/>
      <c r="BI135" s="310"/>
      <c r="BJ135" s="310"/>
      <c r="BK135" s="310"/>
      <c r="BL135" s="310"/>
      <c r="BM135" s="310"/>
      <c r="BN135" s="310"/>
      <c r="BO135" s="310"/>
    </row>
    <row r="136" spans="20:67" x14ac:dyDescent="0.2">
      <c r="T136" s="263"/>
      <c r="U136" s="263"/>
      <c r="V136" s="263"/>
      <c r="W136" s="263"/>
      <c r="X136" s="263"/>
      <c r="Y136" s="263"/>
      <c r="Z136" s="263"/>
      <c r="AA136" s="263"/>
      <c r="AB136" s="263"/>
      <c r="AC136" s="263"/>
      <c r="AD136" s="263"/>
      <c r="AE136" s="263"/>
      <c r="AF136" s="263"/>
      <c r="AG136" s="263"/>
      <c r="AH136" s="263"/>
      <c r="AI136" s="263"/>
      <c r="AJ136" s="263"/>
      <c r="AK136" s="263"/>
      <c r="AL136" s="263"/>
      <c r="AM136" s="263"/>
      <c r="AN136" s="263"/>
      <c r="AO136" s="263"/>
      <c r="AP136" s="263"/>
      <c r="AQ136" s="263"/>
      <c r="AR136" s="263"/>
      <c r="AS136" s="263"/>
      <c r="AT136" s="263"/>
      <c r="AU136" s="263"/>
      <c r="AV136" s="263"/>
      <c r="AW136" s="263"/>
      <c r="AX136" s="263"/>
      <c r="AY136" s="263"/>
      <c r="AZ136" s="310"/>
      <c r="BA136" s="310"/>
      <c r="BB136" s="310"/>
      <c r="BC136" s="310"/>
      <c r="BD136" s="310"/>
      <c r="BE136" s="310"/>
      <c r="BF136" s="310"/>
      <c r="BG136" s="310"/>
      <c r="BH136" s="310"/>
      <c r="BI136" s="310"/>
      <c r="BJ136" s="310"/>
      <c r="BK136" s="310"/>
      <c r="BL136" s="310"/>
      <c r="BM136" s="310"/>
      <c r="BN136" s="310"/>
      <c r="BO136" s="310"/>
    </row>
    <row r="137" spans="20:67" x14ac:dyDescent="0.2">
      <c r="T137" s="263"/>
      <c r="U137" s="263"/>
      <c r="V137" s="263"/>
      <c r="W137" s="263"/>
      <c r="X137" s="263"/>
      <c r="Y137" s="263"/>
      <c r="Z137" s="263"/>
      <c r="AA137" s="263"/>
      <c r="AB137" s="263"/>
      <c r="AC137" s="263"/>
      <c r="AD137" s="263"/>
      <c r="AE137" s="263"/>
      <c r="AF137" s="263"/>
      <c r="AG137" s="263"/>
      <c r="AH137" s="263"/>
      <c r="AI137" s="263"/>
      <c r="AJ137" s="263"/>
      <c r="AK137" s="263"/>
      <c r="AL137" s="263"/>
      <c r="AM137" s="263"/>
      <c r="AN137" s="263"/>
      <c r="AO137" s="263"/>
      <c r="AP137" s="263"/>
      <c r="AQ137" s="263"/>
      <c r="AR137" s="263"/>
      <c r="AS137" s="263"/>
      <c r="AT137" s="263"/>
      <c r="AU137" s="263"/>
      <c r="AV137" s="263"/>
      <c r="AW137" s="263"/>
      <c r="AX137" s="263"/>
      <c r="AY137" s="263"/>
      <c r="AZ137" s="310"/>
      <c r="BA137" s="310"/>
      <c r="BB137" s="310"/>
      <c r="BC137" s="310"/>
      <c r="BD137" s="310"/>
      <c r="BE137" s="310"/>
      <c r="BF137" s="310"/>
      <c r="BG137" s="310"/>
      <c r="BH137" s="310"/>
      <c r="BI137" s="310"/>
      <c r="BJ137" s="310"/>
      <c r="BK137" s="310"/>
      <c r="BL137" s="310"/>
      <c r="BM137" s="310"/>
      <c r="BN137" s="310"/>
      <c r="BO137" s="310"/>
    </row>
    <row r="138" spans="20:67" x14ac:dyDescent="0.2">
      <c r="T138" s="263"/>
      <c r="U138" s="263"/>
      <c r="V138" s="263"/>
      <c r="W138" s="263"/>
      <c r="X138" s="263"/>
      <c r="Y138" s="263"/>
      <c r="Z138" s="263"/>
      <c r="AA138" s="263"/>
      <c r="AB138" s="263"/>
      <c r="AC138" s="263"/>
      <c r="AD138" s="263"/>
      <c r="AE138" s="263"/>
      <c r="AF138" s="263"/>
      <c r="AG138" s="263"/>
      <c r="AH138" s="263"/>
      <c r="AI138" s="263"/>
      <c r="AJ138" s="263"/>
      <c r="AK138" s="263"/>
      <c r="AL138" s="263"/>
      <c r="AM138" s="263"/>
      <c r="AN138" s="263"/>
      <c r="AO138" s="263"/>
      <c r="AP138" s="263"/>
      <c r="AQ138" s="263"/>
      <c r="AR138" s="263"/>
      <c r="AS138" s="263"/>
      <c r="AT138" s="263"/>
      <c r="AU138" s="263"/>
      <c r="AV138" s="263"/>
      <c r="AW138" s="263"/>
      <c r="AX138" s="263"/>
      <c r="AY138" s="263"/>
      <c r="AZ138" s="310"/>
      <c r="BA138" s="310"/>
      <c r="BB138" s="310"/>
      <c r="BC138" s="310"/>
      <c r="BD138" s="310"/>
      <c r="BE138" s="310"/>
      <c r="BF138" s="310"/>
      <c r="BG138" s="310"/>
      <c r="BH138" s="310"/>
      <c r="BI138" s="310"/>
      <c r="BJ138" s="310"/>
      <c r="BK138" s="310"/>
      <c r="BL138" s="310"/>
      <c r="BM138" s="310"/>
      <c r="BN138" s="310"/>
      <c r="BO138" s="310"/>
    </row>
    <row r="139" spans="20:67" ht="13.15" customHeight="1" x14ac:dyDescent="0.2">
      <c r="T139" s="263"/>
      <c r="U139" s="263"/>
      <c r="V139" s="263"/>
      <c r="W139" s="263"/>
      <c r="X139" s="263"/>
      <c r="Y139" s="263"/>
      <c r="Z139" s="263"/>
      <c r="AA139" s="263"/>
      <c r="AB139" s="263"/>
      <c r="AC139" s="263"/>
      <c r="AD139" s="263"/>
      <c r="AE139" s="263"/>
      <c r="AF139" s="263"/>
      <c r="AG139" s="263"/>
      <c r="AH139" s="263"/>
      <c r="AI139" s="263"/>
      <c r="AJ139" s="263"/>
      <c r="AK139" s="263"/>
      <c r="AL139" s="263"/>
      <c r="AM139" s="263"/>
      <c r="AN139" s="263"/>
      <c r="AO139" s="263"/>
      <c r="AP139" s="263"/>
      <c r="AQ139" s="263"/>
      <c r="AR139" s="263"/>
      <c r="AS139" s="263"/>
      <c r="AT139" s="263"/>
      <c r="AU139" s="263"/>
      <c r="AV139" s="263"/>
      <c r="AW139" s="263"/>
      <c r="AX139" s="263"/>
      <c r="AY139" s="263"/>
      <c r="AZ139" s="310"/>
      <c r="BA139" s="310"/>
      <c r="BB139" s="310"/>
      <c r="BC139" s="310"/>
      <c r="BD139" s="310"/>
      <c r="BE139" s="310"/>
      <c r="BF139" s="310"/>
      <c r="BG139" s="310"/>
      <c r="BH139" s="310"/>
      <c r="BI139" s="310"/>
      <c r="BJ139" s="310"/>
      <c r="BK139" s="310"/>
      <c r="BL139" s="310"/>
      <c r="BM139" s="310"/>
      <c r="BN139" s="310"/>
      <c r="BO139" s="310"/>
    </row>
    <row r="140" spans="20:67" ht="13.15" customHeight="1" x14ac:dyDescent="0.2">
      <c r="T140" s="263"/>
      <c r="U140" s="263"/>
      <c r="V140" s="263"/>
      <c r="W140" s="263"/>
      <c r="X140" s="263"/>
      <c r="Y140" s="263"/>
      <c r="Z140" s="263"/>
      <c r="AA140" s="263"/>
      <c r="AB140" s="263"/>
      <c r="AC140" s="263"/>
      <c r="AD140" s="263"/>
      <c r="AE140" s="263"/>
      <c r="AF140" s="263"/>
      <c r="AG140" s="263"/>
      <c r="AH140" s="263"/>
      <c r="AI140" s="263"/>
      <c r="AJ140" s="263"/>
      <c r="AK140" s="263"/>
      <c r="AL140" s="263"/>
      <c r="AM140" s="263"/>
      <c r="AN140" s="263"/>
      <c r="AO140" s="263"/>
      <c r="AP140" s="263"/>
      <c r="AQ140" s="263"/>
      <c r="AR140" s="263"/>
      <c r="AS140" s="263"/>
      <c r="AT140" s="263"/>
      <c r="AU140" s="263"/>
      <c r="AV140" s="263"/>
      <c r="AW140" s="263"/>
      <c r="AX140" s="263"/>
      <c r="AY140" s="263"/>
      <c r="AZ140" s="310"/>
      <c r="BA140" s="310"/>
      <c r="BB140" s="310"/>
      <c r="BC140" s="310"/>
      <c r="BD140" s="310"/>
      <c r="BE140" s="310"/>
      <c r="BF140" s="310"/>
      <c r="BG140" s="310"/>
      <c r="BH140" s="310"/>
      <c r="BI140" s="310"/>
      <c r="BJ140" s="310"/>
      <c r="BK140" s="310"/>
      <c r="BL140" s="310"/>
      <c r="BM140" s="310"/>
      <c r="BN140" s="310"/>
      <c r="BO140" s="310"/>
    </row>
    <row r="141" spans="20:67" ht="13.15" customHeight="1" x14ac:dyDescent="0.2">
      <c r="T141" s="263"/>
      <c r="U141" s="263"/>
      <c r="V141" s="263"/>
      <c r="W141" s="263"/>
      <c r="X141" s="263"/>
      <c r="Y141" s="263"/>
      <c r="Z141" s="263"/>
      <c r="AA141" s="263"/>
      <c r="AB141" s="263"/>
      <c r="AC141" s="263"/>
      <c r="AD141" s="263"/>
      <c r="AE141" s="263"/>
      <c r="AF141" s="263"/>
      <c r="AG141" s="263"/>
      <c r="AH141" s="263"/>
      <c r="AI141" s="263"/>
      <c r="AJ141" s="263"/>
      <c r="AK141" s="263"/>
      <c r="AL141" s="263"/>
      <c r="AM141" s="263"/>
      <c r="AN141" s="263"/>
      <c r="AO141" s="263"/>
      <c r="AP141" s="263"/>
      <c r="AQ141" s="263"/>
      <c r="AR141" s="263"/>
      <c r="AS141" s="263"/>
      <c r="AT141" s="263"/>
      <c r="AU141" s="263"/>
      <c r="AV141" s="263"/>
      <c r="AW141" s="263"/>
      <c r="AX141" s="263"/>
      <c r="AY141" s="263"/>
      <c r="AZ141" s="310"/>
      <c r="BA141" s="310"/>
      <c r="BB141" s="310"/>
      <c r="BC141" s="310"/>
      <c r="BD141" s="310"/>
      <c r="BE141" s="310"/>
      <c r="BF141" s="310"/>
      <c r="BG141" s="310"/>
      <c r="BH141" s="310"/>
      <c r="BI141" s="310"/>
      <c r="BJ141" s="310"/>
      <c r="BK141" s="310"/>
      <c r="BL141" s="310"/>
      <c r="BM141" s="310"/>
      <c r="BN141" s="310"/>
      <c r="BO141" s="310"/>
    </row>
    <row r="142" spans="20:67" ht="13.15" customHeight="1" x14ac:dyDescent="0.2">
      <c r="T142" s="263"/>
      <c r="U142" s="263"/>
      <c r="V142" s="263"/>
      <c r="W142" s="263"/>
      <c r="X142" s="263"/>
      <c r="Y142" s="263"/>
      <c r="Z142" s="263"/>
      <c r="AA142" s="263"/>
      <c r="AB142" s="263"/>
      <c r="AC142" s="263"/>
      <c r="AD142" s="263"/>
      <c r="AE142" s="263"/>
      <c r="AF142" s="263"/>
      <c r="AG142" s="263"/>
      <c r="AH142" s="263"/>
      <c r="AI142" s="263"/>
      <c r="AJ142" s="263"/>
      <c r="AK142" s="263"/>
      <c r="AL142" s="263"/>
      <c r="AM142" s="263"/>
      <c r="AN142" s="263"/>
      <c r="AO142" s="263"/>
      <c r="AP142" s="263"/>
      <c r="AQ142" s="263"/>
      <c r="AR142" s="263"/>
      <c r="AS142" s="263"/>
      <c r="AT142" s="263"/>
      <c r="AU142" s="263"/>
      <c r="AV142" s="263"/>
      <c r="AW142" s="263"/>
      <c r="AX142" s="263"/>
      <c r="AY142" s="263"/>
      <c r="AZ142" s="310"/>
      <c r="BA142" s="310"/>
      <c r="BB142" s="310"/>
      <c r="BC142" s="310"/>
      <c r="BD142" s="310"/>
      <c r="BE142" s="310"/>
      <c r="BF142" s="310"/>
      <c r="BG142" s="310"/>
      <c r="BH142" s="310"/>
      <c r="BI142" s="310"/>
      <c r="BJ142" s="310"/>
      <c r="BK142" s="310"/>
      <c r="BL142" s="310"/>
      <c r="BM142" s="310"/>
      <c r="BN142" s="310"/>
      <c r="BO142" s="310"/>
    </row>
    <row r="143" spans="20:67" ht="13.15" customHeight="1" x14ac:dyDescent="0.2">
      <c r="T143" s="263"/>
      <c r="U143" s="263"/>
      <c r="V143" s="263"/>
      <c r="W143" s="263"/>
      <c r="X143" s="263"/>
      <c r="Y143" s="263"/>
      <c r="Z143" s="263"/>
      <c r="AA143" s="263"/>
      <c r="AB143" s="263"/>
      <c r="AC143" s="263"/>
      <c r="AD143" s="263"/>
      <c r="AE143" s="263"/>
      <c r="AF143" s="263"/>
      <c r="AG143" s="263"/>
      <c r="AH143" s="263"/>
      <c r="AI143" s="263"/>
      <c r="AJ143" s="263"/>
      <c r="AK143" s="263"/>
      <c r="AL143" s="263"/>
      <c r="AM143" s="263"/>
      <c r="AN143" s="263"/>
      <c r="AO143" s="263"/>
      <c r="AP143" s="263"/>
      <c r="AQ143" s="263"/>
      <c r="AR143" s="263"/>
      <c r="AS143" s="263"/>
      <c r="AT143" s="263"/>
      <c r="AU143" s="263"/>
      <c r="AV143" s="263"/>
      <c r="AW143" s="263"/>
      <c r="AX143" s="263"/>
      <c r="AY143" s="263"/>
      <c r="AZ143" s="310"/>
      <c r="BA143" s="310"/>
      <c r="BB143" s="310"/>
      <c r="BC143" s="310"/>
      <c r="BD143" s="310"/>
      <c r="BE143" s="310"/>
      <c r="BF143" s="310"/>
      <c r="BG143" s="310"/>
      <c r="BH143" s="310"/>
      <c r="BI143" s="310"/>
      <c r="BJ143" s="310"/>
      <c r="BK143" s="310"/>
      <c r="BL143" s="310"/>
      <c r="BM143" s="310"/>
      <c r="BN143" s="310"/>
      <c r="BO143" s="310"/>
    </row>
    <row r="144" spans="20:67" ht="13.15" customHeight="1" x14ac:dyDescent="0.2">
      <c r="T144" s="263"/>
      <c r="U144" s="263"/>
      <c r="V144" s="263"/>
      <c r="W144" s="263"/>
      <c r="X144" s="263"/>
      <c r="Y144" s="263"/>
      <c r="Z144" s="263"/>
      <c r="AA144" s="263"/>
      <c r="AB144" s="263"/>
      <c r="AC144" s="263"/>
      <c r="AD144" s="263"/>
      <c r="AE144" s="263"/>
      <c r="AF144" s="263"/>
      <c r="AG144" s="263"/>
      <c r="AH144" s="263"/>
      <c r="AI144" s="263"/>
      <c r="AJ144" s="263"/>
      <c r="AK144" s="263"/>
      <c r="AL144" s="263"/>
      <c r="AM144" s="263"/>
      <c r="AN144" s="263"/>
      <c r="AO144" s="263"/>
      <c r="AP144" s="263"/>
      <c r="AQ144" s="263"/>
      <c r="AR144" s="263"/>
      <c r="AS144" s="263"/>
      <c r="AT144" s="263"/>
      <c r="AU144" s="263"/>
      <c r="AV144" s="263"/>
      <c r="AW144" s="263"/>
      <c r="AX144" s="263"/>
      <c r="AY144" s="263"/>
      <c r="AZ144" s="310"/>
      <c r="BA144" s="310"/>
      <c r="BB144" s="310"/>
      <c r="BC144" s="310"/>
      <c r="BD144" s="310"/>
      <c r="BE144" s="310"/>
      <c r="BF144" s="310"/>
      <c r="BG144" s="310"/>
      <c r="BH144" s="310"/>
      <c r="BI144" s="310"/>
      <c r="BJ144" s="310"/>
      <c r="BK144" s="310"/>
      <c r="BL144" s="310"/>
      <c r="BM144" s="310"/>
      <c r="BN144" s="310"/>
      <c r="BO144" s="310"/>
    </row>
    <row r="145" spans="20:67" ht="13.15" customHeight="1" x14ac:dyDescent="0.2">
      <c r="T145" s="263"/>
      <c r="U145" s="263"/>
      <c r="V145" s="263"/>
      <c r="W145" s="263"/>
      <c r="X145" s="263"/>
      <c r="Y145" s="263"/>
      <c r="Z145" s="263"/>
      <c r="AA145" s="263"/>
      <c r="AB145" s="263"/>
      <c r="AC145" s="263"/>
      <c r="AD145" s="263"/>
      <c r="AE145" s="263"/>
      <c r="AF145" s="263"/>
      <c r="AG145" s="263"/>
      <c r="AH145" s="263"/>
      <c r="AI145" s="263"/>
      <c r="AJ145" s="263"/>
      <c r="AK145" s="263"/>
      <c r="AL145" s="263"/>
      <c r="AM145" s="263"/>
      <c r="AN145" s="263"/>
      <c r="AO145" s="263"/>
      <c r="AP145" s="263"/>
      <c r="AQ145" s="263"/>
      <c r="AR145" s="263"/>
      <c r="AS145" s="263"/>
      <c r="AT145" s="263"/>
      <c r="AU145" s="263"/>
      <c r="AV145" s="263"/>
      <c r="AW145" s="263"/>
      <c r="AX145" s="263"/>
      <c r="AY145" s="263"/>
      <c r="AZ145" s="310"/>
      <c r="BA145" s="310"/>
      <c r="BB145" s="310"/>
      <c r="BC145" s="310"/>
      <c r="BD145" s="310"/>
      <c r="BE145" s="310"/>
      <c r="BF145" s="310"/>
      <c r="BG145" s="310"/>
      <c r="BH145" s="310"/>
      <c r="BI145" s="310"/>
      <c r="BJ145" s="310"/>
      <c r="BK145" s="310"/>
      <c r="BL145" s="310"/>
      <c r="BM145" s="310"/>
      <c r="BN145" s="310"/>
      <c r="BO145" s="310"/>
    </row>
    <row r="146" spans="20:67" ht="13.15" customHeight="1" x14ac:dyDescent="0.2">
      <c r="T146" s="263"/>
      <c r="U146" s="263"/>
      <c r="V146" s="263"/>
      <c r="W146" s="263"/>
      <c r="X146" s="263"/>
      <c r="Y146" s="263"/>
      <c r="Z146" s="263"/>
      <c r="AA146" s="263"/>
      <c r="AB146" s="263"/>
      <c r="AC146" s="263"/>
      <c r="AD146" s="263"/>
      <c r="AE146" s="263"/>
      <c r="AF146" s="263"/>
      <c r="AG146" s="263"/>
      <c r="AH146" s="263"/>
      <c r="AI146" s="263"/>
      <c r="AJ146" s="263"/>
      <c r="AK146" s="263"/>
      <c r="AL146" s="263"/>
      <c r="AM146" s="263"/>
      <c r="AN146" s="263"/>
      <c r="AO146" s="263"/>
      <c r="AP146" s="263"/>
      <c r="AQ146" s="263"/>
      <c r="AR146" s="263"/>
      <c r="AS146" s="263"/>
      <c r="AT146" s="263"/>
      <c r="AU146" s="263"/>
      <c r="AV146" s="263"/>
      <c r="AW146" s="263"/>
      <c r="AX146" s="263"/>
      <c r="AY146" s="263"/>
      <c r="AZ146" s="310"/>
      <c r="BA146" s="310"/>
      <c r="BB146" s="310"/>
      <c r="BC146" s="310"/>
      <c r="BD146" s="310"/>
      <c r="BE146" s="310"/>
      <c r="BF146" s="310"/>
      <c r="BG146" s="310"/>
      <c r="BH146" s="310"/>
      <c r="BI146" s="310"/>
      <c r="BJ146" s="310"/>
      <c r="BK146" s="310"/>
      <c r="BL146" s="310"/>
      <c r="BM146" s="310"/>
      <c r="BN146" s="310"/>
      <c r="BO146" s="310"/>
    </row>
    <row r="147" spans="20:67" ht="13.15" customHeight="1" x14ac:dyDescent="0.2">
      <c r="T147" s="263"/>
      <c r="U147" s="263"/>
      <c r="V147" s="263"/>
      <c r="W147" s="263"/>
      <c r="X147" s="263"/>
      <c r="Y147" s="263"/>
      <c r="Z147" s="263"/>
      <c r="AA147" s="263"/>
      <c r="AB147" s="263"/>
      <c r="AC147" s="263"/>
      <c r="AD147" s="263"/>
      <c r="AE147" s="263"/>
      <c r="AF147" s="263"/>
      <c r="AG147" s="263"/>
      <c r="AH147" s="263"/>
      <c r="AI147" s="263"/>
      <c r="AJ147" s="263"/>
      <c r="AK147" s="263"/>
      <c r="AL147" s="263"/>
      <c r="AM147" s="263"/>
      <c r="AN147" s="263"/>
      <c r="AO147" s="263"/>
      <c r="AP147" s="263"/>
      <c r="AQ147" s="263"/>
      <c r="AR147" s="263"/>
      <c r="AS147" s="263"/>
      <c r="AT147" s="263"/>
      <c r="AU147" s="263"/>
      <c r="AV147" s="263"/>
      <c r="AW147" s="263"/>
      <c r="AX147" s="263"/>
      <c r="AY147" s="263"/>
      <c r="AZ147" s="310"/>
      <c r="BA147" s="310"/>
      <c r="BB147" s="310"/>
      <c r="BC147" s="310"/>
      <c r="BD147" s="310"/>
      <c r="BE147" s="310"/>
      <c r="BF147" s="310"/>
      <c r="BG147" s="310"/>
      <c r="BH147" s="310"/>
      <c r="BI147" s="310"/>
      <c r="BJ147" s="310"/>
      <c r="BK147" s="310"/>
      <c r="BL147" s="310"/>
      <c r="BM147" s="310"/>
      <c r="BN147" s="310"/>
      <c r="BO147" s="310"/>
    </row>
    <row r="148" spans="20:67" ht="13.15" customHeight="1" x14ac:dyDescent="0.2">
      <c r="T148" s="263"/>
      <c r="U148" s="263"/>
      <c r="V148" s="263"/>
      <c r="W148" s="263"/>
      <c r="X148" s="263"/>
      <c r="Y148" s="263"/>
      <c r="Z148" s="263"/>
      <c r="AA148" s="263"/>
      <c r="AB148" s="263"/>
      <c r="AC148" s="263"/>
      <c r="AD148" s="263"/>
      <c r="AE148" s="263"/>
      <c r="AF148" s="263"/>
      <c r="AG148" s="263"/>
      <c r="AH148" s="263"/>
      <c r="AI148" s="263"/>
      <c r="AJ148" s="263"/>
      <c r="AK148" s="263"/>
      <c r="AL148" s="263"/>
      <c r="AM148" s="263"/>
      <c r="AN148" s="263"/>
      <c r="AO148" s="263"/>
      <c r="AP148" s="263"/>
      <c r="AQ148" s="263"/>
      <c r="AR148" s="263"/>
      <c r="AS148" s="263"/>
      <c r="AT148" s="263"/>
      <c r="AU148" s="263"/>
      <c r="AV148" s="263"/>
      <c r="AW148" s="263"/>
      <c r="AX148" s="263"/>
      <c r="AY148" s="263"/>
      <c r="AZ148" s="310"/>
      <c r="BA148" s="310"/>
      <c r="BB148" s="310"/>
      <c r="BC148" s="310"/>
      <c r="BD148" s="310"/>
      <c r="BE148" s="310"/>
      <c r="BF148" s="310"/>
      <c r="BG148" s="310"/>
      <c r="BH148" s="310"/>
      <c r="BI148" s="310"/>
      <c r="BJ148" s="310"/>
      <c r="BK148" s="310"/>
      <c r="BL148" s="310"/>
      <c r="BM148" s="310"/>
      <c r="BN148" s="310"/>
      <c r="BO148" s="310"/>
    </row>
    <row r="149" spans="20:67" ht="13.15" customHeight="1" x14ac:dyDescent="0.2">
      <c r="T149" s="263"/>
      <c r="U149" s="263"/>
      <c r="V149" s="263"/>
      <c r="W149" s="263"/>
      <c r="X149" s="263"/>
      <c r="Y149" s="263"/>
      <c r="Z149" s="263"/>
      <c r="AA149" s="263"/>
      <c r="AB149" s="263"/>
      <c r="AC149" s="263"/>
      <c r="AD149" s="263"/>
      <c r="AE149" s="263"/>
      <c r="AF149" s="263"/>
      <c r="AG149" s="263"/>
      <c r="AH149" s="263"/>
      <c r="AI149" s="263"/>
      <c r="AJ149" s="263"/>
      <c r="AK149" s="263"/>
      <c r="AL149" s="263"/>
      <c r="AM149" s="263"/>
      <c r="AN149" s="263"/>
      <c r="AO149" s="263"/>
      <c r="AP149" s="263"/>
      <c r="AQ149" s="263"/>
      <c r="AR149" s="263"/>
      <c r="AS149" s="263"/>
      <c r="AT149" s="263"/>
      <c r="AU149" s="263"/>
      <c r="AV149" s="263"/>
      <c r="AW149" s="263"/>
      <c r="AX149" s="263"/>
      <c r="AY149" s="263"/>
      <c r="AZ149" s="310"/>
      <c r="BA149" s="310"/>
      <c r="BB149" s="310"/>
      <c r="BC149" s="310"/>
      <c r="BD149" s="310"/>
      <c r="BE149" s="310"/>
      <c r="BF149" s="310"/>
      <c r="BG149" s="310"/>
      <c r="BH149" s="310"/>
      <c r="BI149" s="310"/>
      <c r="BJ149" s="310"/>
      <c r="BK149" s="310"/>
      <c r="BL149" s="310"/>
      <c r="BM149" s="310"/>
      <c r="BN149" s="310"/>
      <c r="BO149" s="310"/>
    </row>
    <row r="150" spans="20:67" ht="13.15" customHeight="1" x14ac:dyDescent="0.2">
      <c r="T150" s="263"/>
      <c r="U150" s="263"/>
      <c r="V150" s="263"/>
      <c r="W150" s="263"/>
      <c r="X150" s="263"/>
      <c r="Y150" s="263"/>
      <c r="Z150" s="263"/>
      <c r="AA150" s="263"/>
      <c r="AB150" s="263"/>
      <c r="AC150" s="263"/>
      <c r="AD150" s="263"/>
      <c r="AE150" s="263"/>
      <c r="AF150" s="263"/>
      <c r="AG150" s="263"/>
      <c r="AH150" s="263"/>
      <c r="AI150" s="263"/>
      <c r="AJ150" s="263"/>
      <c r="AK150" s="263"/>
      <c r="AL150" s="263"/>
      <c r="AM150" s="263"/>
      <c r="AN150" s="263"/>
      <c r="AO150" s="263"/>
      <c r="AP150" s="263"/>
      <c r="AQ150" s="263"/>
      <c r="AR150" s="263"/>
      <c r="AS150" s="263"/>
      <c r="AT150" s="263"/>
      <c r="AU150" s="263"/>
      <c r="AV150" s="263"/>
      <c r="AW150" s="263"/>
      <c r="AX150" s="263"/>
      <c r="AY150" s="263"/>
      <c r="AZ150" s="310"/>
      <c r="BA150" s="310"/>
      <c r="BB150" s="310"/>
      <c r="BC150" s="310"/>
      <c r="BD150" s="310"/>
      <c r="BE150" s="310"/>
      <c r="BF150" s="310"/>
      <c r="BG150" s="310"/>
      <c r="BH150" s="310"/>
      <c r="BI150" s="310"/>
      <c r="BJ150" s="310"/>
      <c r="BK150" s="310"/>
      <c r="BL150" s="310"/>
      <c r="BM150" s="310"/>
      <c r="BN150" s="310"/>
      <c r="BO150" s="310"/>
    </row>
    <row r="151" spans="20:67" ht="13.15" customHeight="1" x14ac:dyDescent="0.2">
      <c r="T151" s="263"/>
      <c r="U151" s="263"/>
      <c r="V151" s="263"/>
      <c r="W151" s="263"/>
      <c r="X151" s="263"/>
      <c r="Y151" s="263"/>
      <c r="Z151" s="263"/>
      <c r="AA151" s="263"/>
      <c r="AB151" s="263"/>
      <c r="AC151" s="263"/>
      <c r="AD151" s="263"/>
      <c r="AE151" s="263"/>
      <c r="AF151" s="263"/>
      <c r="AG151" s="263"/>
      <c r="AH151" s="263"/>
      <c r="AI151" s="263"/>
      <c r="AJ151" s="263"/>
      <c r="AK151" s="263"/>
      <c r="AL151" s="263"/>
      <c r="AM151" s="263"/>
      <c r="AN151" s="263"/>
      <c r="AO151" s="263"/>
      <c r="AP151" s="263"/>
      <c r="AQ151" s="263"/>
      <c r="AR151" s="263"/>
      <c r="AS151" s="263"/>
      <c r="AT151" s="263"/>
      <c r="AU151" s="263"/>
      <c r="AV151" s="263"/>
      <c r="AW151" s="263"/>
      <c r="AX151" s="263"/>
      <c r="AY151" s="263"/>
      <c r="AZ151" s="310"/>
      <c r="BA151" s="310"/>
      <c r="BB151" s="310"/>
      <c r="BC151" s="310"/>
      <c r="BD151" s="310"/>
      <c r="BE151" s="310"/>
      <c r="BF151" s="310"/>
      <c r="BG151" s="310"/>
      <c r="BH151" s="310"/>
      <c r="BI151" s="310"/>
      <c r="BJ151" s="310"/>
      <c r="BK151" s="310"/>
      <c r="BL151" s="310"/>
      <c r="BM151" s="310"/>
      <c r="BN151" s="310"/>
      <c r="BO151" s="310"/>
    </row>
    <row r="152" spans="20:67" ht="13.15" customHeight="1" x14ac:dyDescent="0.2">
      <c r="T152" s="263"/>
      <c r="U152" s="263"/>
      <c r="V152" s="263"/>
      <c r="W152" s="263"/>
      <c r="X152" s="263"/>
      <c r="Y152" s="263"/>
      <c r="Z152" s="263"/>
      <c r="AA152" s="263"/>
      <c r="AB152" s="263"/>
      <c r="AC152" s="263"/>
      <c r="AD152" s="263"/>
      <c r="AE152" s="263"/>
      <c r="AF152" s="263"/>
      <c r="AG152" s="263"/>
      <c r="AH152" s="263"/>
      <c r="AI152" s="263"/>
      <c r="AJ152" s="263"/>
      <c r="AK152" s="263"/>
      <c r="AL152" s="263"/>
      <c r="AM152" s="263"/>
      <c r="AN152" s="263"/>
      <c r="AO152" s="263"/>
      <c r="AP152" s="263"/>
      <c r="AQ152" s="263"/>
      <c r="AR152" s="263"/>
      <c r="AS152" s="263"/>
      <c r="AT152" s="263"/>
      <c r="AU152" s="263"/>
      <c r="AV152" s="263"/>
      <c r="AW152" s="263"/>
      <c r="AX152" s="263"/>
      <c r="AY152" s="263"/>
      <c r="AZ152" s="310"/>
      <c r="BA152" s="310"/>
      <c r="BB152" s="310"/>
      <c r="BC152" s="310"/>
      <c r="BD152" s="310"/>
      <c r="BE152" s="310"/>
      <c r="BF152" s="310"/>
      <c r="BG152" s="310"/>
      <c r="BH152" s="310"/>
      <c r="BI152" s="310"/>
      <c r="BJ152" s="310"/>
      <c r="BK152" s="310"/>
      <c r="BL152" s="310"/>
      <c r="BM152" s="310"/>
      <c r="BN152" s="310"/>
      <c r="BO152" s="310"/>
    </row>
    <row r="153" spans="20:67" ht="13.15" customHeight="1" x14ac:dyDescent="0.2">
      <c r="T153" s="263"/>
      <c r="U153" s="263"/>
      <c r="V153" s="263"/>
      <c r="W153" s="263"/>
      <c r="X153" s="263"/>
      <c r="Y153" s="263"/>
      <c r="Z153" s="263"/>
      <c r="AA153" s="263"/>
      <c r="AB153" s="263"/>
      <c r="AC153" s="263"/>
      <c r="AD153" s="263"/>
      <c r="AE153" s="263"/>
      <c r="AF153" s="263"/>
      <c r="AG153" s="263"/>
      <c r="AH153" s="263"/>
      <c r="AI153" s="263"/>
      <c r="AJ153" s="263"/>
      <c r="AK153" s="263"/>
      <c r="AL153" s="263"/>
      <c r="AM153" s="263"/>
      <c r="AN153" s="263"/>
      <c r="AO153" s="263"/>
      <c r="AP153" s="263"/>
      <c r="AQ153" s="263"/>
      <c r="AR153" s="263"/>
      <c r="AS153" s="263"/>
      <c r="AT153" s="263"/>
      <c r="AU153" s="263"/>
      <c r="AV153" s="263"/>
      <c r="AW153" s="263"/>
      <c r="AX153" s="263"/>
      <c r="AY153" s="263"/>
      <c r="AZ153" s="310"/>
      <c r="BA153" s="310"/>
      <c r="BB153" s="310"/>
      <c r="BC153" s="310"/>
      <c r="BD153" s="310"/>
      <c r="BE153" s="310"/>
      <c r="BF153" s="310"/>
      <c r="BG153" s="310"/>
      <c r="BH153" s="310"/>
      <c r="BI153" s="310"/>
      <c r="BJ153" s="310"/>
      <c r="BK153" s="310"/>
      <c r="BL153" s="310"/>
      <c r="BM153" s="310"/>
      <c r="BN153" s="310"/>
      <c r="BO153" s="310"/>
    </row>
    <row r="154" spans="20:67" ht="13.15" customHeight="1" x14ac:dyDescent="0.2">
      <c r="T154" s="263"/>
      <c r="U154" s="263"/>
      <c r="V154" s="263"/>
      <c r="W154" s="263"/>
      <c r="X154" s="263"/>
      <c r="Y154" s="263"/>
      <c r="Z154" s="263"/>
      <c r="AA154" s="263"/>
      <c r="AB154" s="263"/>
      <c r="AC154" s="263"/>
      <c r="AD154" s="263"/>
      <c r="AE154" s="263"/>
      <c r="AF154" s="263"/>
      <c r="AG154" s="263"/>
      <c r="AH154" s="263"/>
      <c r="AI154" s="263"/>
      <c r="AJ154" s="263"/>
      <c r="AK154" s="263"/>
      <c r="AL154" s="263"/>
      <c r="AM154" s="263"/>
      <c r="AN154" s="263"/>
      <c r="AO154" s="263"/>
      <c r="AP154" s="263"/>
      <c r="AQ154" s="263"/>
      <c r="AR154" s="263"/>
      <c r="AS154" s="263"/>
      <c r="AT154" s="263"/>
      <c r="AU154" s="263"/>
      <c r="AV154" s="263"/>
      <c r="AW154" s="263"/>
      <c r="AX154" s="263"/>
      <c r="AY154" s="263"/>
      <c r="AZ154" s="310"/>
      <c r="BA154" s="310"/>
      <c r="BB154" s="310"/>
      <c r="BC154" s="310"/>
      <c r="BD154" s="310"/>
      <c r="BE154" s="310"/>
      <c r="BF154" s="310"/>
      <c r="BG154" s="310"/>
      <c r="BH154" s="310"/>
      <c r="BI154" s="310"/>
      <c r="BJ154" s="310"/>
      <c r="BK154" s="310"/>
      <c r="BL154" s="310"/>
      <c r="BM154" s="310"/>
      <c r="BN154" s="310"/>
      <c r="BO154" s="310"/>
    </row>
    <row r="155" spans="20:67" ht="13.15" customHeight="1" x14ac:dyDescent="0.2">
      <c r="T155" s="263"/>
      <c r="U155" s="263"/>
      <c r="V155" s="263"/>
      <c r="W155" s="263"/>
      <c r="X155" s="263"/>
      <c r="Y155" s="263"/>
      <c r="Z155" s="263"/>
      <c r="AA155" s="263"/>
      <c r="AB155" s="263"/>
      <c r="AC155" s="263"/>
      <c r="AD155" s="263"/>
      <c r="AE155" s="263"/>
      <c r="AF155" s="263"/>
      <c r="AG155" s="263"/>
      <c r="AH155" s="263"/>
      <c r="AI155" s="263"/>
      <c r="AJ155" s="263"/>
      <c r="AK155" s="263"/>
      <c r="AL155" s="263"/>
      <c r="AM155" s="263"/>
      <c r="AN155" s="263"/>
      <c r="AO155" s="263"/>
      <c r="AP155" s="263"/>
      <c r="AQ155" s="263"/>
      <c r="AR155" s="263"/>
      <c r="AS155" s="263"/>
      <c r="AT155" s="263"/>
      <c r="AU155" s="263"/>
      <c r="AV155" s="263"/>
      <c r="AW155" s="263"/>
      <c r="AX155" s="263"/>
      <c r="AY155" s="263"/>
      <c r="AZ155" s="310"/>
      <c r="BA155" s="310"/>
      <c r="BB155" s="310"/>
      <c r="BC155" s="310"/>
      <c r="BD155" s="310"/>
      <c r="BE155" s="310"/>
      <c r="BF155" s="310"/>
      <c r="BG155" s="310"/>
      <c r="BH155" s="310"/>
      <c r="BI155" s="310"/>
      <c r="BJ155" s="310"/>
      <c r="BK155" s="310"/>
      <c r="BL155" s="310"/>
      <c r="BM155" s="310"/>
      <c r="BN155" s="310"/>
      <c r="BO155" s="310"/>
    </row>
    <row r="156" spans="20:67" ht="13.15" customHeight="1" x14ac:dyDescent="0.2">
      <c r="T156" s="263"/>
      <c r="U156" s="263"/>
      <c r="V156" s="263"/>
      <c r="W156" s="263"/>
      <c r="X156" s="263"/>
      <c r="Y156" s="263"/>
      <c r="Z156" s="263"/>
      <c r="AA156" s="263"/>
      <c r="AB156" s="263"/>
      <c r="AC156" s="263"/>
      <c r="AD156" s="263"/>
      <c r="AE156" s="263"/>
      <c r="AF156" s="263"/>
      <c r="AG156" s="263"/>
      <c r="AH156" s="263"/>
      <c r="AI156" s="263"/>
      <c r="AJ156" s="263"/>
      <c r="AK156" s="263"/>
      <c r="AL156" s="263"/>
      <c r="AM156" s="263"/>
      <c r="AN156" s="263"/>
      <c r="AO156" s="263"/>
      <c r="AP156" s="263"/>
      <c r="AQ156" s="263"/>
      <c r="AR156" s="263"/>
      <c r="AS156" s="263"/>
      <c r="AT156" s="263"/>
      <c r="AU156" s="263"/>
      <c r="AV156" s="263"/>
      <c r="AW156" s="263"/>
      <c r="AX156" s="263"/>
      <c r="AY156" s="263"/>
      <c r="AZ156" s="310"/>
      <c r="BA156" s="310"/>
      <c r="BB156" s="310"/>
      <c r="BC156" s="310"/>
      <c r="BD156" s="310"/>
      <c r="BE156" s="310"/>
      <c r="BF156" s="310"/>
      <c r="BG156" s="310"/>
      <c r="BH156" s="310"/>
      <c r="BI156" s="310"/>
      <c r="BJ156" s="310"/>
      <c r="BK156" s="310"/>
      <c r="BL156" s="310"/>
      <c r="BM156" s="310"/>
      <c r="BN156" s="310"/>
      <c r="BO156" s="310"/>
    </row>
    <row r="157" spans="20:67" ht="13.15" customHeight="1" x14ac:dyDescent="0.2">
      <c r="T157" s="263"/>
      <c r="U157" s="263"/>
      <c r="V157" s="263"/>
      <c r="W157" s="263"/>
      <c r="X157" s="263"/>
      <c r="Y157" s="263"/>
      <c r="Z157" s="263"/>
      <c r="AA157" s="263"/>
      <c r="AB157" s="263"/>
      <c r="AC157" s="263"/>
      <c r="AD157" s="263"/>
      <c r="AE157" s="263"/>
      <c r="AF157" s="263"/>
      <c r="AG157" s="263"/>
      <c r="AH157" s="263"/>
      <c r="AI157" s="263"/>
      <c r="AJ157" s="263"/>
      <c r="AK157" s="263"/>
      <c r="AL157" s="263"/>
      <c r="AM157" s="263"/>
      <c r="AN157" s="263"/>
      <c r="AO157" s="263"/>
      <c r="AP157" s="263"/>
      <c r="AQ157" s="263"/>
      <c r="AR157" s="263"/>
      <c r="AS157" s="263"/>
      <c r="AT157" s="263"/>
      <c r="AU157" s="263"/>
      <c r="AV157" s="263"/>
      <c r="AW157" s="263"/>
      <c r="AX157" s="263"/>
      <c r="AY157" s="263"/>
      <c r="AZ157" s="310"/>
      <c r="BA157" s="310"/>
      <c r="BB157" s="310"/>
      <c r="BC157" s="310"/>
      <c r="BD157" s="310"/>
      <c r="BE157" s="310"/>
      <c r="BF157" s="310"/>
      <c r="BG157" s="310"/>
      <c r="BH157" s="310"/>
      <c r="BI157" s="310"/>
      <c r="BJ157" s="310"/>
      <c r="BK157" s="310"/>
      <c r="BL157" s="310"/>
      <c r="BM157" s="310"/>
      <c r="BN157" s="310"/>
      <c r="BO157" s="310"/>
    </row>
    <row r="158" spans="20:67" ht="13.15" customHeight="1" x14ac:dyDescent="0.2">
      <c r="T158" s="263"/>
      <c r="U158" s="263"/>
      <c r="V158" s="263"/>
      <c r="W158" s="263"/>
      <c r="X158" s="263"/>
      <c r="Y158" s="263"/>
      <c r="Z158" s="263"/>
      <c r="AA158" s="263"/>
      <c r="AB158" s="263"/>
      <c r="AC158" s="263"/>
      <c r="AD158" s="263"/>
      <c r="AE158" s="263"/>
      <c r="AF158" s="263"/>
      <c r="AG158" s="263"/>
      <c r="AH158" s="263"/>
      <c r="AI158" s="263"/>
      <c r="AJ158" s="263"/>
      <c r="AK158" s="263"/>
      <c r="AL158" s="263"/>
      <c r="AM158" s="263"/>
      <c r="AN158" s="263"/>
      <c r="AO158" s="263"/>
      <c r="AP158" s="263"/>
      <c r="AQ158" s="263"/>
      <c r="AR158" s="263"/>
      <c r="AS158" s="263"/>
      <c r="AT158" s="263"/>
      <c r="AU158" s="263"/>
      <c r="AV158" s="263"/>
      <c r="AW158" s="263"/>
      <c r="AX158" s="263"/>
      <c r="AY158" s="263"/>
      <c r="AZ158" s="310"/>
      <c r="BA158" s="310"/>
      <c r="BB158" s="310"/>
      <c r="BC158" s="310"/>
      <c r="BD158" s="310"/>
      <c r="BE158" s="310"/>
      <c r="BF158" s="310"/>
      <c r="BG158" s="310"/>
      <c r="BH158" s="310"/>
      <c r="BI158" s="310"/>
      <c r="BJ158" s="310"/>
      <c r="BK158" s="310"/>
      <c r="BL158" s="310"/>
      <c r="BM158" s="310"/>
      <c r="BN158" s="310"/>
      <c r="BO158" s="310"/>
    </row>
    <row r="159" spans="20:67" ht="13.15" customHeight="1" x14ac:dyDescent="0.2">
      <c r="T159" s="263"/>
      <c r="U159" s="263"/>
      <c r="V159" s="263"/>
      <c r="W159" s="263"/>
      <c r="X159" s="263"/>
      <c r="Y159" s="263"/>
      <c r="Z159" s="263"/>
      <c r="AA159" s="263"/>
      <c r="AB159" s="263"/>
      <c r="AC159" s="263"/>
      <c r="AD159" s="263"/>
      <c r="AE159" s="263"/>
      <c r="AF159" s="263"/>
      <c r="AG159" s="263"/>
      <c r="AH159" s="263"/>
      <c r="AI159" s="263"/>
      <c r="AJ159" s="263"/>
      <c r="AK159" s="263"/>
      <c r="AL159" s="263"/>
      <c r="AM159" s="263"/>
      <c r="AN159" s="263"/>
      <c r="AO159" s="263"/>
      <c r="AP159" s="263"/>
      <c r="AQ159" s="263"/>
      <c r="AR159" s="263"/>
      <c r="AS159" s="263"/>
      <c r="AT159" s="263"/>
      <c r="AU159" s="263"/>
      <c r="AV159" s="263"/>
      <c r="AW159" s="263"/>
      <c r="AX159" s="263"/>
      <c r="AY159" s="263"/>
      <c r="AZ159" s="310"/>
      <c r="BA159" s="310"/>
      <c r="BB159" s="310"/>
      <c r="BC159" s="310"/>
      <c r="BD159" s="310"/>
      <c r="BE159" s="310"/>
      <c r="BF159" s="310"/>
      <c r="BG159" s="310"/>
      <c r="BH159" s="310"/>
      <c r="BI159" s="310"/>
      <c r="BJ159" s="310"/>
      <c r="BK159" s="310"/>
      <c r="BL159" s="310"/>
      <c r="BM159" s="310"/>
      <c r="BN159" s="310"/>
      <c r="BO159" s="310"/>
    </row>
    <row r="160" spans="20:67" ht="13.15" customHeight="1" x14ac:dyDescent="0.2">
      <c r="T160" s="263"/>
      <c r="U160" s="263"/>
      <c r="V160" s="263"/>
      <c r="W160" s="263"/>
      <c r="X160" s="263"/>
      <c r="Y160" s="263"/>
      <c r="Z160" s="263"/>
      <c r="AA160" s="263"/>
      <c r="AB160" s="263"/>
      <c r="AC160" s="263"/>
      <c r="AD160" s="263"/>
      <c r="AE160" s="263"/>
      <c r="AF160" s="263"/>
      <c r="AG160" s="263"/>
      <c r="AH160" s="263"/>
      <c r="AI160" s="263"/>
      <c r="AJ160" s="263"/>
      <c r="AK160" s="263"/>
      <c r="AL160" s="263"/>
      <c r="AM160" s="263"/>
      <c r="AN160" s="263"/>
      <c r="AO160" s="263"/>
      <c r="AP160" s="263"/>
      <c r="AQ160" s="263"/>
      <c r="AR160" s="263"/>
      <c r="AS160" s="263"/>
      <c r="AT160" s="263"/>
      <c r="AU160" s="263"/>
      <c r="AV160" s="263"/>
      <c r="AW160" s="263"/>
      <c r="AX160" s="263"/>
      <c r="AY160" s="263"/>
      <c r="AZ160" s="310"/>
      <c r="BA160" s="310"/>
      <c r="BB160" s="310"/>
      <c r="BC160" s="310"/>
      <c r="BD160" s="310"/>
      <c r="BE160" s="310"/>
      <c r="BF160" s="310"/>
      <c r="BG160" s="310"/>
      <c r="BH160" s="310"/>
      <c r="BI160" s="310"/>
      <c r="BJ160" s="310"/>
      <c r="BK160" s="310"/>
      <c r="BL160" s="310"/>
      <c r="BM160" s="310"/>
      <c r="BN160" s="310"/>
      <c r="BO160" s="310"/>
    </row>
    <row r="161" spans="20:67" ht="13.15" customHeight="1" x14ac:dyDescent="0.2">
      <c r="T161" s="263"/>
      <c r="U161" s="263"/>
      <c r="V161" s="263"/>
      <c r="W161" s="263"/>
      <c r="X161" s="263"/>
      <c r="Y161" s="263"/>
      <c r="Z161" s="263"/>
      <c r="AA161" s="263"/>
      <c r="AB161" s="263"/>
      <c r="AC161" s="263"/>
      <c r="AD161" s="263"/>
      <c r="AE161" s="263"/>
      <c r="AF161" s="263"/>
      <c r="AG161" s="263"/>
      <c r="AH161" s="263"/>
      <c r="AI161" s="263"/>
      <c r="AJ161" s="263"/>
      <c r="AK161" s="263"/>
      <c r="AL161" s="263"/>
      <c r="AM161" s="263"/>
      <c r="AN161" s="263"/>
      <c r="AO161" s="263"/>
      <c r="AP161" s="263"/>
      <c r="AQ161" s="263"/>
      <c r="AR161" s="263"/>
      <c r="AS161" s="263"/>
      <c r="AT161" s="263"/>
      <c r="AU161" s="263"/>
      <c r="AV161" s="263"/>
      <c r="AW161" s="263"/>
      <c r="AX161" s="263"/>
      <c r="AY161" s="263"/>
      <c r="AZ161" s="310"/>
      <c r="BA161" s="310"/>
      <c r="BB161" s="310"/>
      <c r="BC161" s="310"/>
      <c r="BD161" s="310"/>
      <c r="BE161" s="310"/>
      <c r="BF161" s="310"/>
      <c r="BG161" s="310"/>
      <c r="BH161" s="310"/>
      <c r="BI161" s="310"/>
      <c r="BJ161" s="310"/>
      <c r="BK161" s="310"/>
      <c r="BL161" s="310"/>
      <c r="BM161" s="310"/>
      <c r="BN161" s="310"/>
      <c r="BO161" s="310"/>
    </row>
    <row r="162" spans="20:67" ht="13.15" customHeight="1" x14ac:dyDescent="0.2">
      <c r="T162" s="263"/>
      <c r="U162" s="263"/>
      <c r="V162" s="263"/>
      <c r="W162" s="263"/>
      <c r="X162" s="263"/>
      <c r="Y162" s="263"/>
      <c r="Z162" s="263"/>
      <c r="AA162" s="263"/>
      <c r="AB162" s="263"/>
      <c r="AC162" s="263"/>
      <c r="AD162" s="263"/>
      <c r="AE162" s="263"/>
      <c r="AF162" s="263"/>
      <c r="AG162" s="263"/>
      <c r="AH162" s="263"/>
      <c r="AI162" s="263"/>
      <c r="AJ162" s="263"/>
      <c r="AK162" s="263"/>
      <c r="AL162" s="263"/>
      <c r="AM162" s="263"/>
      <c r="AN162" s="263"/>
      <c r="AO162" s="263"/>
      <c r="AP162" s="263"/>
      <c r="AQ162" s="263"/>
      <c r="AR162" s="263"/>
      <c r="AS162" s="263"/>
      <c r="AT162" s="263"/>
      <c r="AU162" s="263"/>
      <c r="AV162" s="263"/>
      <c r="AW162" s="263"/>
      <c r="AX162" s="263"/>
      <c r="AY162" s="263"/>
      <c r="AZ162" s="310"/>
      <c r="BA162" s="310"/>
      <c r="BB162" s="310"/>
      <c r="BC162" s="310"/>
      <c r="BD162" s="310"/>
      <c r="BE162" s="310"/>
      <c r="BF162" s="310"/>
      <c r="BG162" s="310"/>
      <c r="BH162" s="310"/>
      <c r="BI162" s="310"/>
      <c r="BJ162" s="310"/>
      <c r="BK162" s="310"/>
      <c r="BL162" s="310"/>
      <c r="BM162" s="310"/>
      <c r="BN162" s="310"/>
      <c r="BO162" s="310"/>
    </row>
    <row r="163" spans="20:67" ht="13.15" customHeight="1" x14ac:dyDescent="0.2">
      <c r="T163" s="263"/>
      <c r="U163" s="263"/>
      <c r="V163" s="263"/>
      <c r="W163" s="263"/>
      <c r="X163" s="263"/>
      <c r="Y163" s="263"/>
      <c r="Z163" s="263"/>
      <c r="AA163" s="263"/>
      <c r="AB163" s="263"/>
      <c r="AC163" s="263"/>
      <c r="AD163" s="263"/>
      <c r="AE163" s="263"/>
      <c r="AF163" s="263"/>
      <c r="AG163" s="263"/>
      <c r="AH163" s="263"/>
      <c r="AI163" s="263"/>
      <c r="AJ163" s="263"/>
      <c r="AK163" s="263"/>
      <c r="AL163" s="263"/>
      <c r="AM163" s="263"/>
      <c r="AN163" s="263"/>
      <c r="AO163" s="263"/>
      <c r="AP163" s="263"/>
      <c r="AQ163" s="263"/>
      <c r="AR163" s="263"/>
      <c r="AS163" s="263"/>
      <c r="AT163" s="263"/>
      <c r="AU163" s="263"/>
      <c r="AV163" s="263"/>
      <c r="AW163" s="263"/>
      <c r="AX163" s="263"/>
      <c r="AY163" s="263"/>
      <c r="AZ163" s="310"/>
      <c r="BA163" s="310"/>
      <c r="BB163" s="310"/>
      <c r="BC163" s="310"/>
      <c r="BD163" s="310"/>
      <c r="BE163" s="310"/>
      <c r="BF163" s="310"/>
      <c r="BG163" s="310"/>
      <c r="BH163" s="310"/>
      <c r="BI163" s="310"/>
      <c r="BJ163" s="310"/>
      <c r="BK163" s="310"/>
      <c r="BL163" s="310"/>
      <c r="BM163" s="310"/>
      <c r="BN163" s="310"/>
      <c r="BO163" s="310"/>
    </row>
    <row r="164" spans="20:67" ht="13.15" customHeight="1" x14ac:dyDescent="0.2">
      <c r="T164" s="263"/>
      <c r="U164" s="263"/>
      <c r="V164" s="263"/>
      <c r="W164" s="263"/>
      <c r="X164" s="263"/>
      <c r="Y164" s="263"/>
      <c r="Z164" s="263"/>
      <c r="AA164" s="263"/>
      <c r="AB164" s="263"/>
      <c r="AC164" s="263"/>
      <c r="AD164" s="263"/>
      <c r="AE164" s="263"/>
      <c r="AF164" s="263"/>
      <c r="AG164" s="263"/>
      <c r="AH164" s="263"/>
      <c r="AI164" s="263"/>
      <c r="AJ164" s="263"/>
      <c r="AK164" s="263"/>
      <c r="AL164" s="263"/>
      <c r="AM164" s="263"/>
      <c r="AN164" s="263"/>
      <c r="AO164" s="263"/>
      <c r="AP164" s="263"/>
      <c r="AQ164" s="263"/>
      <c r="AR164" s="263"/>
      <c r="AS164" s="263"/>
      <c r="AT164" s="263"/>
      <c r="AU164" s="263"/>
      <c r="AV164" s="263"/>
      <c r="AW164" s="263"/>
      <c r="AX164" s="263"/>
      <c r="AY164" s="263"/>
      <c r="AZ164" s="310"/>
      <c r="BA164" s="310"/>
      <c r="BB164" s="310"/>
      <c r="BC164" s="310"/>
      <c r="BD164" s="310"/>
      <c r="BE164" s="310"/>
      <c r="BF164" s="310"/>
      <c r="BG164" s="310"/>
      <c r="BH164" s="310"/>
      <c r="BI164" s="310"/>
      <c r="BJ164" s="310"/>
      <c r="BK164" s="310"/>
      <c r="BL164" s="310"/>
      <c r="BM164" s="310"/>
      <c r="BN164" s="310"/>
      <c r="BO164" s="310"/>
    </row>
    <row r="165" spans="20:67" ht="13.15" customHeight="1" x14ac:dyDescent="0.2">
      <c r="T165" s="263"/>
      <c r="U165" s="263"/>
      <c r="V165" s="263"/>
      <c r="W165" s="263"/>
      <c r="X165" s="263"/>
      <c r="Y165" s="263"/>
      <c r="Z165" s="263"/>
      <c r="AA165" s="263"/>
      <c r="AB165" s="263"/>
      <c r="AC165" s="263"/>
      <c r="AD165" s="263"/>
      <c r="AE165" s="263"/>
      <c r="AF165" s="263"/>
      <c r="AG165" s="263"/>
      <c r="AH165" s="263"/>
      <c r="AI165" s="263"/>
      <c r="AJ165" s="263"/>
      <c r="AK165" s="263"/>
      <c r="AL165" s="263"/>
      <c r="AM165" s="263"/>
      <c r="AN165" s="263"/>
      <c r="AO165" s="263"/>
      <c r="AP165" s="263"/>
      <c r="AQ165" s="263"/>
      <c r="AR165" s="263"/>
      <c r="AS165" s="263"/>
      <c r="AT165" s="263"/>
      <c r="AU165" s="263"/>
      <c r="AV165" s="263"/>
      <c r="AW165" s="263"/>
      <c r="AX165" s="263"/>
      <c r="AY165" s="263"/>
      <c r="AZ165" s="310"/>
      <c r="BA165" s="310"/>
      <c r="BB165" s="310"/>
      <c r="BC165" s="310"/>
      <c r="BD165" s="310"/>
      <c r="BE165" s="310"/>
      <c r="BF165" s="310"/>
      <c r="BG165" s="310"/>
      <c r="BH165" s="310"/>
      <c r="BI165" s="310"/>
      <c r="BJ165" s="310"/>
      <c r="BK165" s="310"/>
      <c r="BL165" s="310"/>
      <c r="BM165" s="310"/>
      <c r="BN165" s="310"/>
      <c r="BO165" s="310"/>
    </row>
    <row r="166" spans="20:67" ht="13.15" customHeight="1" x14ac:dyDescent="0.2">
      <c r="T166" s="263"/>
      <c r="U166" s="263"/>
      <c r="V166" s="263"/>
      <c r="W166" s="263"/>
      <c r="X166" s="263"/>
      <c r="Y166" s="263"/>
      <c r="Z166" s="263"/>
      <c r="AA166" s="263"/>
      <c r="AB166" s="263"/>
      <c r="AC166" s="263"/>
      <c r="AD166" s="263"/>
      <c r="AE166" s="263"/>
      <c r="AF166" s="263"/>
      <c r="AG166" s="263"/>
      <c r="AH166" s="263"/>
      <c r="AI166" s="263"/>
      <c r="AJ166" s="263"/>
      <c r="AK166" s="263"/>
      <c r="AL166" s="263"/>
      <c r="AM166" s="263"/>
      <c r="AN166" s="263"/>
      <c r="AO166" s="263"/>
      <c r="AP166" s="263"/>
      <c r="AQ166" s="263"/>
      <c r="AR166" s="263"/>
      <c r="AS166" s="263"/>
      <c r="AT166" s="263"/>
      <c r="AU166" s="263"/>
      <c r="AV166" s="263"/>
      <c r="AW166" s="263"/>
      <c r="AX166" s="263"/>
      <c r="AY166" s="263"/>
      <c r="AZ166" s="310"/>
      <c r="BA166" s="310"/>
      <c r="BB166" s="310"/>
      <c r="BC166" s="310"/>
      <c r="BD166" s="310"/>
      <c r="BE166" s="310"/>
      <c r="BF166" s="310"/>
      <c r="BG166" s="310"/>
      <c r="BH166" s="310"/>
      <c r="BI166" s="310"/>
      <c r="BJ166" s="310"/>
      <c r="BK166" s="310"/>
      <c r="BL166" s="310"/>
      <c r="BM166" s="310"/>
      <c r="BN166" s="310"/>
      <c r="BO166" s="310"/>
    </row>
    <row r="167" spans="20:67" ht="13.15" customHeight="1" x14ac:dyDescent="0.2">
      <c r="T167" s="263"/>
      <c r="U167" s="263"/>
      <c r="V167" s="263"/>
      <c r="W167" s="263"/>
      <c r="X167" s="263"/>
      <c r="Y167" s="263"/>
      <c r="Z167" s="263"/>
      <c r="AA167" s="263"/>
      <c r="AB167" s="263"/>
      <c r="AC167" s="263"/>
      <c r="AD167" s="263"/>
      <c r="AE167" s="263"/>
      <c r="AF167" s="263"/>
      <c r="AG167" s="263"/>
      <c r="AH167" s="263"/>
      <c r="AI167" s="263"/>
      <c r="AJ167" s="263"/>
      <c r="AK167" s="263"/>
      <c r="AL167" s="263"/>
      <c r="AM167" s="263"/>
      <c r="AN167" s="263"/>
      <c r="AO167" s="263"/>
      <c r="AP167" s="263"/>
      <c r="AQ167" s="263"/>
      <c r="AR167" s="263"/>
      <c r="AS167" s="263"/>
      <c r="AT167" s="263"/>
      <c r="AU167" s="263"/>
      <c r="AV167" s="263"/>
      <c r="AW167" s="263"/>
      <c r="AX167" s="263"/>
      <c r="AY167" s="263"/>
      <c r="AZ167" s="310"/>
      <c r="BA167" s="310"/>
      <c r="BB167" s="310"/>
      <c r="BC167" s="310"/>
      <c r="BD167" s="310"/>
      <c r="BE167" s="310"/>
      <c r="BF167" s="310"/>
      <c r="BG167" s="310"/>
      <c r="BH167" s="310"/>
      <c r="BI167" s="310"/>
      <c r="BJ167" s="310"/>
      <c r="BK167" s="310"/>
      <c r="BL167" s="310"/>
      <c r="BM167" s="310"/>
      <c r="BN167" s="310"/>
      <c r="BO167" s="310"/>
    </row>
    <row r="168" spans="20:67" ht="13.15" customHeight="1" x14ac:dyDescent="0.2">
      <c r="T168" s="263"/>
      <c r="U168" s="263"/>
      <c r="V168" s="263"/>
      <c r="W168" s="263"/>
      <c r="X168" s="263"/>
      <c r="Y168" s="263"/>
      <c r="Z168" s="263"/>
      <c r="AA168" s="263"/>
      <c r="AB168" s="263"/>
      <c r="AC168" s="263"/>
      <c r="AD168" s="263"/>
      <c r="AE168" s="263"/>
      <c r="AF168" s="263"/>
      <c r="AG168" s="263"/>
      <c r="AH168" s="263"/>
      <c r="AI168" s="263"/>
      <c r="AJ168" s="263"/>
      <c r="AK168" s="263"/>
      <c r="AL168" s="263"/>
      <c r="AM168" s="263"/>
      <c r="AN168" s="263"/>
      <c r="AO168" s="263"/>
      <c r="AP168" s="263"/>
      <c r="AQ168" s="263"/>
      <c r="AR168" s="263"/>
      <c r="AS168" s="263"/>
      <c r="AT168" s="263"/>
      <c r="AU168" s="263"/>
      <c r="AV168" s="263"/>
      <c r="AW168" s="263"/>
      <c r="AX168" s="263"/>
      <c r="AY168" s="263"/>
      <c r="AZ168" s="310"/>
      <c r="BA168" s="310"/>
      <c r="BB168" s="310"/>
      <c r="BC168" s="310"/>
      <c r="BD168" s="310"/>
      <c r="BE168" s="310"/>
      <c r="BF168" s="310"/>
      <c r="BG168" s="310"/>
      <c r="BH168" s="310"/>
      <c r="BI168" s="310"/>
      <c r="BJ168" s="310"/>
      <c r="BK168" s="310"/>
      <c r="BL168" s="310"/>
      <c r="BM168" s="310"/>
      <c r="BN168" s="310"/>
      <c r="BO168" s="310"/>
    </row>
    <row r="169" spans="20:67" ht="13.15" customHeight="1" x14ac:dyDescent="0.2">
      <c r="T169" s="263"/>
      <c r="U169" s="263"/>
      <c r="V169" s="263"/>
      <c r="W169" s="263"/>
      <c r="X169" s="263"/>
      <c r="Y169" s="263"/>
      <c r="Z169" s="263"/>
      <c r="AA169" s="263"/>
      <c r="AB169" s="263"/>
      <c r="AC169" s="263"/>
      <c r="AD169" s="263"/>
      <c r="AE169" s="263"/>
      <c r="AF169" s="263"/>
      <c r="AG169" s="263"/>
      <c r="AH169" s="263"/>
      <c r="AI169" s="263"/>
      <c r="AJ169" s="263"/>
      <c r="AK169" s="263"/>
      <c r="AL169" s="263"/>
      <c r="AM169" s="263"/>
      <c r="AN169" s="263"/>
      <c r="AO169" s="263"/>
      <c r="AP169" s="263"/>
      <c r="AQ169" s="263"/>
      <c r="AR169" s="263"/>
      <c r="AS169" s="263"/>
      <c r="AT169" s="263"/>
      <c r="AU169" s="263"/>
      <c r="AV169" s="263"/>
      <c r="AW169" s="263"/>
      <c r="AX169" s="263"/>
      <c r="AY169" s="263"/>
      <c r="AZ169" s="310"/>
      <c r="BA169" s="310"/>
      <c r="BB169" s="310"/>
      <c r="BC169" s="310"/>
      <c r="BD169" s="310"/>
      <c r="BE169" s="310"/>
      <c r="BF169" s="310"/>
      <c r="BG169" s="310"/>
      <c r="BH169" s="310"/>
      <c r="BI169" s="310"/>
      <c r="BJ169" s="310"/>
      <c r="BK169" s="310"/>
      <c r="BL169" s="310"/>
      <c r="BM169" s="310"/>
      <c r="BN169" s="310"/>
      <c r="BO169" s="310"/>
    </row>
    <row r="170" spans="20:67" ht="13.15" customHeight="1" x14ac:dyDescent="0.2">
      <c r="T170" s="263"/>
      <c r="U170" s="263"/>
      <c r="V170" s="263"/>
      <c r="W170" s="263"/>
      <c r="X170" s="263"/>
      <c r="Y170" s="263"/>
      <c r="Z170" s="263"/>
      <c r="AA170" s="263"/>
      <c r="AB170" s="263"/>
      <c r="AC170" s="263"/>
      <c r="AD170" s="263"/>
      <c r="AE170" s="263"/>
      <c r="AF170" s="263"/>
      <c r="AG170" s="263"/>
      <c r="AH170" s="263"/>
      <c r="AI170" s="263"/>
      <c r="AJ170" s="263"/>
      <c r="AK170" s="263"/>
      <c r="AL170" s="263"/>
      <c r="AM170" s="263"/>
      <c r="AN170" s="263"/>
      <c r="AO170" s="263"/>
      <c r="AP170" s="263"/>
      <c r="AQ170" s="263"/>
      <c r="AR170" s="263"/>
      <c r="AS170" s="263"/>
      <c r="AT170" s="263"/>
      <c r="AU170" s="263"/>
      <c r="AV170" s="263"/>
      <c r="AW170" s="263"/>
      <c r="AX170" s="263"/>
      <c r="AY170" s="263"/>
      <c r="AZ170" s="310"/>
      <c r="BA170" s="310"/>
      <c r="BB170" s="310"/>
      <c r="BC170" s="310"/>
      <c r="BD170" s="310"/>
      <c r="BE170" s="310"/>
      <c r="BF170" s="310"/>
      <c r="BG170" s="310"/>
      <c r="BH170" s="310"/>
      <c r="BI170" s="310"/>
      <c r="BJ170" s="310"/>
      <c r="BK170" s="310"/>
      <c r="BL170" s="310"/>
      <c r="BM170" s="310"/>
      <c r="BN170" s="310"/>
      <c r="BO170" s="310"/>
    </row>
    <row r="171" spans="20:67" ht="13.15" customHeight="1" x14ac:dyDescent="0.2">
      <c r="T171" s="263"/>
      <c r="U171" s="263"/>
      <c r="V171" s="263"/>
      <c r="W171" s="263"/>
      <c r="X171" s="263"/>
      <c r="Y171" s="263"/>
      <c r="Z171" s="263"/>
      <c r="AA171" s="263"/>
      <c r="AB171" s="263"/>
      <c r="AC171" s="263"/>
      <c r="AD171" s="263"/>
      <c r="AE171" s="263"/>
      <c r="AF171" s="263"/>
      <c r="AG171" s="263"/>
      <c r="AH171" s="263"/>
      <c r="AI171" s="263"/>
      <c r="AJ171" s="263"/>
      <c r="AK171" s="263"/>
      <c r="AL171" s="263"/>
      <c r="AM171" s="263"/>
      <c r="AN171" s="263"/>
      <c r="AO171" s="263"/>
      <c r="AP171" s="263"/>
      <c r="AQ171" s="263"/>
      <c r="AR171" s="263"/>
      <c r="AS171" s="263"/>
      <c r="AT171" s="263"/>
      <c r="AU171" s="263"/>
      <c r="AV171" s="263"/>
      <c r="AW171" s="263"/>
      <c r="AX171" s="263"/>
      <c r="AY171" s="263"/>
      <c r="AZ171" s="310"/>
      <c r="BA171" s="310"/>
      <c r="BB171" s="310"/>
      <c r="BC171" s="310"/>
      <c r="BD171" s="310"/>
      <c r="BE171" s="310"/>
      <c r="BF171" s="310"/>
      <c r="BG171" s="310"/>
      <c r="BH171" s="310"/>
      <c r="BI171" s="310"/>
      <c r="BJ171" s="310"/>
      <c r="BK171" s="310"/>
      <c r="BL171" s="310"/>
      <c r="BM171" s="310"/>
      <c r="BN171" s="310"/>
      <c r="BO171" s="310"/>
    </row>
    <row r="172" spans="20:67" ht="13.15" customHeight="1" x14ac:dyDescent="0.2">
      <c r="T172" s="263"/>
      <c r="U172" s="263"/>
      <c r="V172" s="263"/>
      <c r="W172" s="263"/>
      <c r="X172" s="263"/>
      <c r="Y172" s="263"/>
      <c r="Z172" s="263"/>
      <c r="AA172" s="263"/>
      <c r="AB172" s="263"/>
      <c r="AC172" s="263"/>
      <c r="AD172" s="263"/>
      <c r="AE172" s="263"/>
      <c r="AF172" s="263"/>
      <c r="AG172" s="263"/>
      <c r="AH172" s="263"/>
      <c r="AI172" s="263"/>
      <c r="AJ172" s="263"/>
      <c r="AK172" s="263"/>
      <c r="AL172" s="263"/>
      <c r="AM172" s="263"/>
      <c r="AN172" s="263"/>
      <c r="AO172" s="263"/>
      <c r="AP172" s="263"/>
      <c r="AQ172" s="263"/>
      <c r="AR172" s="263"/>
      <c r="AS172" s="263"/>
      <c r="AT172" s="263"/>
      <c r="AU172" s="263"/>
      <c r="AV172" s="263"/>
      <c r="AW172" s="263"/>
      <c r="AX172" s="263"/>
      <c r="AY172" s="263"/>
      <c r="AZ172" s="310"/>
      <c r="BA172" s="310"/>
      <c r="BB172" s="310"/>
      <c r="BC172" s="310"/>
      <c r="BD172" s="310"/>
      <c r="BE172" s="310"/>
      <c r="BF172" s="310"/>
      <c r="BG172" s="310"/>
      <c r="BH172" s="310"/>
      <c r="BI172" s="310"/>
      <c r="BJ172" s="310"/>
      <c r="BK172" s="310"/>
      <c r="BL172" s="310"/>
      <c r="BM172" s="310"/>
      <c r="BN172" s="310"/>
      <c r="BO172" s="310"/>
    </row>
    <row r="173" spans="20:67" ht="13.15" customHeight="1" x14ac:dyDescent="0.2">
      <c r="T173" s="263"/>
      <c r="U173" s="263"/>
      <c r="V173" s="263"/>
      <c r="W173" s="263"/>
      <c r="X173" s="263"/>
      <c r="Y173" s="263"/>
      <c r="Z173" s="263"/>
      <c r="AA173" s="263"/>
      <c r="AB173" s="263"/>
      <c r="AC173" s="263"/>
      <c r="AD173" s="263"/>
      <c r="AE173" s="263"/>
      <c r="AF173" s="263"/>
      <c r="AG173" s="263"/>
      <c r="AH173" s="263"/>
      <c r="AI173" s="263"/>
      <c r="AJ173" s="263"/>
      <c r="AK173" s="263"/>
      <c r="AL173" s="263"/>
      <c r="AM173" s="263"/>
      <c r="AN173" s="263"/>
      <c r="AO173" s="263"/>
      <c r="AP173" s="263"/>
      <c r="AQ173" s="263"/>
      <c r="AR173" s="263"/>
      <c r="AS173" s="263"/>
      <c r="AT173" s="263"/>
      <c r="AU173" s="263"/>
      <c r="AV173" s="263"/>
      <c r="AW173" s="263"/>
      <c r="AX173" s="263"/>
      <c r="AY173" s="263"/>
      <c r="AZ173" s="310"/>
      <c r="BA173" s="310"/>
      <c r="BB173" s="310"/>
      <c r="BC173" s="310"/>
      <c r="BD173" s="310"/>
      <c r="BE173" s="310"/>
      <c r="BF173" s="310"/>
      <c r="BG173" s="310"/>
      <c r="BH173" s="310"/>
      <c r="BI173" s="310"/>
      <c r="BJ173" s="310"/>
      <c r="BK173" s="310"/>
      <c r="BL173" s="310"/>
      <c r="BM173" s="310"/>
      <c r="BN173" s="310"/>
      <c r="BO173" s="310"/>
    </row>
    <row r="174" spans="20:67" ht="13.15" customHeight="1" x14ac:dyDescent="0.2">
      <c r="T174" s="263"/>
      <c r="U174" s="263"/>
      <c r="V174" s="263"/>
      <c r="W174" s="263"/>
      <c r="X174" s="263"/>
      <c r="Y174" s="263"/>
      <c r="Z174" s="263"/>
      <c r="AA174" s="263"/>
      <c r="AB174" s="263"/>
      <c r="AC174" s="263"/>
      <c r="AD174" s="263"/>
      <c r="AE174" s="263"/>
      <c r="AF174" s="263"/>
      <c r="AG174" s="263"/>
      <c r="AH174" s="263"/>
      <c r="AI174" s="263"/>
      <c r="AJ174" s="263"/>
      <c r="AK174" s="263"/>
      <c r="AL174" s="263"/>
      <c r="AM174" s="263"/>
      <c r="AN174" s="263"/>
      <c r="AO174" s="263"/>
      <c r="AP174" s="263"/>
      <c r="AQ174" s="263"/>
      <c r="AR174" s="263"/>
      <c r="AS174" s="263"/>
      <c r="AT174" s="263"/>
      <c r="AU174" s="263"/>
      <c r="AV174" s="263"/>
      <c r="AW174" s="263"/>
      <c r="AX174" s="263"/>
      <c r="AY174" s="263"/>
      <c r="AZ174" s="310"/>
      <c r="BA174" s="310"/>
      <c r="BB174" s="310"/>
      <c r="BC174" s="310"/>
      <c r="BD174" s="310"/>
      <c r="BE174" s="310"/>
      <c r="BF174" s="310"/>
      <c r="BG174" s="310"/>
      <c r="BH174" s="310"/>
      <c r="BI174" s="310"/>
      <c r="BJ174" s="310"/>
      <c r="BK174" s="310"/>
      <c r="BL174" s="310"/>
      <c r="BM174" s="310"/>
      <c r="BN174" s="310"/>
      <c r="BO174" s="310"/>
    </row>
    <row r="175" spans="20:67" ht="13.15" customHeight="1" x14ac:dyDescent="0.2">
      <c r="T175" s="263"/>
      <c r="U175" s="263"/>
      <c r="V175" s="263"/>
      <c r="W175" s="263"/>
      <c r="X175" s="263"/>
      <c r="Y175" s="263"/>
      <c r="Z175" s="263"/>
      <c r="AA175" s="263"/>
      <c r="AB175" s="263"/>
      <c r="AC175" s="263"/>
      <c r="AD175" s="263"/>
      <c r="AE175" s="263"/>
      <c r="AF175" s="263"/>
      <c r="AG175" s="263"/>
      <c r="AH175" s="263"/>
      <c r="AI175" s="263"/>
      <c r="AJ175" s="263"/>
      <c r="AK175" s="263"/>
      <c r="AL175" s="263"/>
      <c r="AM175" s="263"/>
      <c r="AN175" s="263"/>
      <c r="AO175" s="263"/>
      <c r="AP175" s="263"/>
      <c r="AQ175" s="263"/>
      <c r="AR175" s="263"/>
      <c r="AS175" s="263"/>
      <c r="AT175" s="263"/>
      <c r="AU175" s="263"/>
      <c r="AV175" s="263"/>
      <c r="AW175" s="263"/>
      <c r="AX175" s="263"/>
      <c r="AY175" s="263"/>
      <c r="AZ175" s="310"/>
      <c r="BA175" s="310"/>
      <c r="BB175" s="310"/>
      <c r="BC175" s="310"/>
      <c r="BD175" s="310"/>
      <c r="BE175" s="310"/>
      <c r="BF175" s="310"/>
      <c r="BG175" s="310"/>
      <c r="BH175" s="310"/>
      <c r="BI175" s="310"/>
      <c r="BJ175" s="310"/>
      <c r="BK175" s="310"/>
      <c r="BL175" s="310"/>
      <c r="BM175" s="310"/>
      <c r="BN175" s="310"/>
      <c r="BO175" s="310"/>
    </row>
    <row r="176" spans="20:67" ht="13.15" customHeight="1" x14ac:dyDescent="0.2">
      <c r="T176" s="263"/>
      <c r="U176" s="263"/>
      <c r="V176" s="263"/>
      <c r="W176" s="263"/>
      <c r="X176" s="263"/>
      <c r="Y176" s="263"/>
      <c r="Z176" s="263"/>
      <c r="AA176" s="263"/>
      <c r="AB176" s="263"/>
      <c r="AC176" s="263"/>
      <c r="AD176" s="263"/>
      <c r="AE176" s="263"/>
      <c r="AF176" s="263"/>
      <c r="AG176" s="263"/>
      <c r="AH176" s="263"/>
      <c r="AI176" s="263"/>
      <c r="AJ176" s="263"/>
      <c r="AK176" s="263"/>
      <c r="AL176" s="263"/>
      <c r="AM176" s="263"/>
      <c r="AN176" s="263"/>
      <c r="AO176" s="263"/>
      <c r="AP176" s="263"/>
      <c r="AQ176" s="263"/>
      <c r="AR176" s="263"/>
      <c r="AS176" s="263"/>
      <c r="AT176" s="263"/>
      <c r="AU176" s="263"/>
      <c r="AV176" s="263"/>
      <c r="AW176" s="263"/>
      <c r="AX176" s="263"/>
      <c r="AY176" s="263"/>
      <c r="AZ176" s="310"/>
      <c r="BA176" s="310"/>
      <c r="BB176" s="310"/>
      <c r="BC176" s="310"/>
      <c r="BD176" s="310"/>
      <c r="BE176" s="310"/>
      <c r="BF176" s="310"/>
      <c r="BG176" s="310"/>
      <c r="BH176" s="310"/>
      <c r="BI176" s="310"/>
      <c r="BJ176" s="310"/>
      <c r="BK176" s="310"/>
      <c r="BL176" s="310"/>
      <c r="BM176" s="310"/>
      <c r="BN176" s="310"/>
      <c r="BO176" s="310"/>
    </row>
    <row r="177" spans="20:67" ht="13.15" customHeight="1" x14ac:dyDescent="0.2">
      <c r="T177" s="263"/>
      <c r="U177" s="263"/>
      <c r="V177" s="263"/>
      <c r="W177" s="263"/>
      <c r="X177" s="263"/>
      <c r="Y177" s="263"/>
      <c r="Z177" s="263"/>
      <c r="AA177" s="263"/>
      <c r="AB177" s="263"/>
      <c r="AC177" s="263"/>
      <c r="AD177" s="263"/>
      <c r="AE177" s="263"/>
      <c r="AF177" s="263"/>
      <c r="AG177" s="263"/>
      <c r="AH177" s="263"/>
      <c r="AI177" s="263"/>
      <c r="AJ177" s="263"/>
      <c r="AK177" s="263"/>
      <c r="AL177" s="263"/>
      <c r="AM177" s="263"/>
      <c r="AN177" s="263"/>
      <c r="AO177" s="263"/>
      <c r="AP177" s="263"/>
      <c r="AQ177" s="263"/>
      <c r="AR177" s="263"/>
      <c r="AS177" s="263"/>
      <c r="AT177" s="263"/>
      <c r="AU177" s="263"/>
      <c r="AV177" s="263"/>
      <c r="AW177" s="263"/>
      <c r="AX177" s="263"/>
      <c r="AY177" s="263"/>
      <c r="AZ177" s="310"/>
      <c r="BA177" s="310"/>
      <c r="BB177" s="310"/>
      <c r="BC177" s="310"/>
      <c r="BD177" s="310"/>
      <c r="BE177" s="310"/>
      <c r="BF177" s="310"/>
      <c r="BG177" s="310"/>
      <c r="BH177" s="310"/>
      <c r="BI177" s="310"/>
      <c r="BJ177" s="310"/>
      <c r="BK177" s="310"/>
      <c r="BL177" s="310"/>
      <c r="BM177" s="310"/>
      <c r="BN177" s="310"/>
      <c r="BO177" s="310"/>
    </row>
    <row r="178" spans="20:67" ht="13.15" customHeight="1" x14ac:dyDescent="0.2">
      <c r="T178" s="263"/>
      <c r="U178" s="263"/>
      <c r="V178" s="263"/>
      <c r="W178" s="263"/>
      <c r="X178" s="263"/>
      <c r="Y178" s="263"/>
      <c r="Z178" s="263"/>
      <c r="AA178" s="263"/>
      <c r="AB178" s="263"/>
      <c r="AC178" s="263"/>
      <c r="AD178" s="263"/>
      <c r="AE178" s="263"/>
      <c r="AF178" s="263"/>
      <c r="AG178" s="263"/>
      <c r="AH178" s="263"/>
      <c r="AI178" s="263"/>
      <c r="AJ178" s="263"/>
      <c r="AK178" s="263"/>
      <c r="AL178" s="263"/>
      <c r="AM178" s="263"/>
      <c r="AN178" s="263"/>
      <c r="AO178" s="263"/>
      <c r="AP178" s="263"/>
      <c r="AQ178" s="263"/>
      <c r="AR178" s="263"/>
      <c r="AS178" s="263"/>
      <c r="AT178" s="263"/>
      <c r="AU178" s="263"/>
      <c r="AV178" s="263"/>
      <c r="AW178" s="263"/>
      <c r="AX178" s="263"/>
      <c r="AY178" s="263"/>
      <c r="AZ178" s="310"/>
      <c r="BA178" s="310"/>
      <c r="BB178" s="310"/>
      <c r="BC178" s="310"/>
      <c r="BD178" s="310"/>
      <c r="BE178" s="310"/>
      <c r="BF178" s="310"/>
      <c r="BG178" s="310"/>
      <c r="BH178" s="310"/>
      <c r="BI178" s="310"/>
      <c r="BJ178" s="310"/>
      <c r="BK178" s="310"/>
      <c r="BL178" s="310"/>
      <c r="BM178" s="310"/>
      <c r="BN178" s="310"/>
      <c r="BO178" s="310"/>
    </row>
    <row r="179" spans="20:67" ht="13.15" customHeight="1" x14ac:dyDescent="0.2">
      <c r="T179" s="263"/>
      <c r="U179" s="263"/>
      <c r="V179" s="263"/>
      <c r="W179" s="263"/>
      <c r="X179" s="263"/>
      <c r="Y179" s="263"/>
      <c r="Z179" s="263"/>
      <c r="AA179" s="263"/>
      <c r="AB179" s="263"/>
      <c r="AC179" s="263"/>
      <c r="AD179" s="263"/>
      <c r="AE179" s="263"/>
      <c r="AF179" s="263"/>
      <c r="AG179" s="263"/>
      <c r="AH179" s="263"/>
      <c r="AI179" s="263"/>
      <c r="AJ179" s="263"/>
      <c r="AK179" s="263"/>
      <c r="AL179" s="263"/>
      <c r="AM179" s="263"/>
      <c r="AN179" s="263"/>
      <c r="AO179" s="263"/>
      <c r="AP179" s="263"/>
      <c r="AQ179" s="263"/>
      <c r="AR179" s="263"/>
      <c r="AS179" s="263"/>
      <c r="AT179" s="263"/>
      <c r="AU179" s="263"/>
      <c r="AV179" s="263"/>
      <c r="AW179" s="263"/>
      <c r="AX179" s="263"/>
      <c r="AY179" s="263"/>
      <c r="AZ179" s="310"/>
      <c r="BA179" s="310"/>
      <c r="BB179" s="310"/>
      <c r="BC179" s="310"/>
      <c r="BD179" s="310"/>
      <c r="BE179" s="310"/>
      <c r="BF179" s="310"/>
      <c r="BG179" s="310"/>
      <c r="BH179" s="310"/>
      <c r="BI179" s="310"/>
      <c r="BJ179" s="310"/>
      <c r="BK179" s="310"/>
      <c r="BL179" s="310"/>
      <c r="BM179" s="310"/>
      <c r="BN179" s="310"/>
      <c r="BO179" s="310"/>
    </row>
    <row r="180" spans="20:67" ht="13.15" customHeight="1" x14ac:dyDescent="0.2">
      <c r="T180" s="263"/>
      <c r="U180" s="263"/>
      <c r="V180" s="263"/>
      <c r="W180" s="263"/>
      <c r="X180" s="263"/>
      <c r="Y180" s="263"/>
      <c r="Z180" s="263"/>
      <c r="AA180" s="263"/>
      <c r="AB180" s="263"/>
      <c r="AC180" s="263"/>
      <c r="AD180" s="263"/>
      <c r="AE180" s="263"/>
      <c r="AF180" s="263"/>
      <c r="AG180" s="263"/>
      <c r="AH180" s="263"/>
      <c r="AI180" s="263"/>
      <c r="AJ180" s="263"/>
      <c r="AK180" s="263"/>
      <c r="AL180" s="263"/>
      <c r="AM180" s="263"/>
      <c r="AN180" s="263"/>
      <c r="AO180" s="263"/>
      <c r="AP180" s="263"/>
      <c r="AQ180" s="263"/>
      <c r="AR180" s="263"/>
      <c r="AS180" s="263"/>
      <c r="AT180" s="263"/>
      <c r="AU180" s="263"/>
      <c r="AV180" s="263"/>
      <c r="AW180" s="263"/>
      <c r="AX180" s="263"/>
      <c r="AY180" s="263"/>
      <c r="AZ180" s="310"/>
      <c r="BA180" s="310"/>
      <c r="BB180" s="310"/>
      <c r="BC180" s="310"/>
      <c r="BD180" s="310"/>
      <c r="BE180" s="310"/>
      <c r="BF180" s="310"/>
      <c r="BG180" s="310"/>
      <c r="BH180" s="310"/>
      <c r="BI180" s="310"/>
      <c r="BJ180" s="310"/>
      <c r="BK180" s="310"/>
      <c r="BL180" s="310"/>
      <c r="BM180" s="310"/>
      <c r="BN180" s="310"/>
      <c r="BO180" s="310"/>
    </row>
    <row r="181" spans="20:67" ht="13.15" customHeight="1" x14ac:dyDescent="0.2">
      <c r="T181" s="263"/>
      <c r="U181" s="263"/>
      <c r="V181" s="263"/>
      <c r="W181" s="263"/>
      <c r="X181" s="263"/>
      <c r="Y181" s="263"/>
      <c r="Z181" s="263"/>
      <c r="AA181" s="263"/>
      <c r="AB181" s="263"/>
      <c r="AC181" s="263"/>
      <c r="AD181" s="263"/>
      <c r="AE181" s="263"/>
      <c r="AF181" s="263"/>
      <c r="AG181" s="263"/>
      <c r="AH181" s="263"/>
      <c r="AI181" s="263"/>
      <c r="AJ181" s="263"/>
      <c r="AK181" s="263"/>
      <c r="AL181" s="263"/>
      <c r="AM181" s="263"/>
      <c r="AN181" s="263"/>
      <c r="AO181" s="263"/>
      <c r="AP181" s="263"/>
      <c r="AQ181" s="263"/>
      <c r="AR181" s="263"/>
      <c r="AS181" s="263"/>
      <c r="AT181" s="263"/>
      <c r="AU181" s="263"/>
      <c r="AV181" s="263"/>
      <c r="AW181" s="263"/>
      <c r="AX181" s="263"/>
      <c r="AY181" s="263"/>
      <c r="AZ181" s="310"/>
      <c r="BA181" s="310"/>
      <c r="BB181" s="310"/>
      <c r="BC181" s="310"/>
      <c r="BD181" s="310"/>
      <c r="BE181" s="310"/>
      <c r="BF181" s="310"/>
      <c r="BG181" s="310"/>
      <c r="BH181" s="310"/>
      <c r="BI181" s="310"/>
      <c r="BJ181" s="310"/>
      <c r="BK181" s="310"/>
      <c r="BL181" s="310"/>
      <c r="BM181" s="310"/>
      <c r="BN181" s="310"/>
      <c r="BO181" s="310"/>
    </row>
    <row r="182" spans="20:67" ht="13.15" customHeight="1" x14ac:dyDescent="0.2">
      <c r="T182" s="263"/>
      <c r="U182" s="263"/>
      <c r="V182" s="263"/>
      <c r="W182" s="263"/>
      <c r="X182" s="263"/>
      <c r="Y182" s="263"/>
      <c r="Z182" s="263"/>
      <c r="AA182" s="263"/>
      <c r="AB182" s="263"/>
      <c r="AC182" s="263"/>
      <c r="AD182" s="263"/>
      <c r="AE182" s="263"/>
      <c r="AF182" s="263"/>
      <c r="AG182" s="263"/>
      <c r="AH182" s="263"/>
      <c r="AI182" s="263"/>
      <c r="AJ182" s="263"/>
      <c r="AK182" s="263"/>
      <c r="AL182" s="263"/>
      <c r="AM182" s="263"/>
      <c r="AN182" s="263"/>
      <c r="AO182" s="263"/>
      <c r="AP182" s="263"/>
      <c r="AQ182" s="263"/>
      <c r="AR182" s="263"/>
      <c r="AS182" s="263"/>
      <c r="AT182" s="263"/>
      <c r="AU182" s="263"/>
      <c r="AV182" s="263"/>
      <c r="AW182" s="263"/>
      <c r="AX182" s="263"/>
      <c r="AY182" s="263"/>
      <c r="AZ182" s="310"/>
      <c r="BA182" s="310"/>
      <c r="BB182" s="310"/>
      <c r="BC182" s="310"/>
      <c r="BD182" s="310"/>
      <c r="BE182" s="310"/>
      <c r="BF182" s="310"/>
      <c r="BG182" s="310"/>
      <c r="BH182" s="310"/>
      <c r="BI182" s="310"/>
      <c r="BJ182" s="310"/>
      <c r="BK182" s="310"/>
      <c r="BL182" s="310"/>
      <c r="BM182" s="310"/>
      <c r="BN182" s="310"/>
      <c r="BO182" s="310"/>
    </row>
    <row r="183" spans="20:67" ht="13.15" customHeight="1" x14ac:dyDescent="0.2"/>
    <row r="184" spans="20:67" ht="13.15" customHeight="1" x14ac:dyDescent="0.2"/>
    <row r="185" spans="20:67" ht="13.15" customHeight="1" x14ac:dyDescent="0.2"/>
    <row r="186" spans="20:67" ht="13.15" customHeight="1" x14ac:dyDescent="0.2"/>
    <row r="187" spans="20:67" ht="13.15" customHeight="1" x14ac:dyDescent="0.2"/>
    <row r="188" spans="20:67" ht="13.15" customHeight="1" x14ac:dyDescent="0.2"/>
    <row r="189" spans="20:67" ht="13.15" customHeight="1" x14ac:dyDescent="0.2"/>
    <row r="190" spans="20:67" ht="13.15" customHeight="1" x14ac:dyDescent="0.2"/>
    <row r="191" spans="20:67" ht="13.15" customHeight="1" x14ac:dyDescent="0.2"/>
    <row r="192" spans="20:67" ht="13.15" customHeight="1" x14ac:dyDescent="0.2"/>
    <row r="193" ht="13.15" customHeight="1" x14ac:dyDescent="0.2"/>
    <row r="194" ht="13.15" customHeight="1" x14ac:dyDescent="0.2"/>
    <row r="195" ht="13.15" customHeight="1" x14ac:dyDescent="0.2"/>
    <row r="196" ht="13.15" customHeight="1" x14ac:dyDescent="0.2"/>
    <row r="197" ht="13.15" customHeight="1" x14ac:dyDescent="0.2"/>
    <row r="198" ht="13.15" customHeight="1" x14ac:dyDescent="0.2"/>
    <row r="199" ht="13.15" customHeight="1" x14ac:dyDescent="0.2"/>
    <row r="200" ht="13.15" customHeight="1" x14ac:dyDescent="0.2"/>
    <row r="201" ht="13.15" customHeight="1" x14ac:dyDescent="0.2"/>
    <row r="202" ht="13.15" customHeight="1" x14ac:dyDescent="0.2"/>
    <row r="203" ht="13.15" customHeight="1" x14ac:dyDescent="0.2"/>
    <row r="204" ht="13.15" customHeight="1" x14ac:dyDescent="0.2"/>
    <row r="205" ht="13.15" customHeight="1" x14ac:dyDescent="0.2"/>
    <row r="206" ht="13.15" customHeight="1" x14ac:dyDescent="0.2"/>
    <row r="207" ht="13.15" customHeight="1" x14ac:dyDescent="0.2"/>
    <row r="208" ht="13.15" customHeight="1" x14ac:dyDescent="0.2"/>
    <row r="209" ht="13.15" customHeight="1" x14ac:dyDescent="0.2"/>
    <row r="210" ht="13.15" customHeight="1" x14ac:dyDescent="0.2"/>
    <row r="211" ht="13.15" customHeight="1" x14ac:dyDescent="0.2"/>
    <row r="212" ht="13.15" customHeight="1" x14ac:dyDescent="0.2"/>
    <row r="246" ht="3" customHeight="1" x14ac:dyDescent="0.2"/>
  </sheetData>
  <sheetProtection password="94B5" sheet="1" objects="1" scenarios="1" selectLockedCells="1"/>
  <mergeCells count="107">
    <mergeCell ref="O48:S48"/>
    <mergeCell ref="O33:S33"/>
    <mergeCell ref="A48:A70"/>
    <mergeCell ref="N10:N33"/>
    <mergeCell ref="O43:S43"/>
    <mergeCell ref="O44:S44"/>
    <mergeCell ref="O45:S45"/>
    <mergeCell ref="O46:S46"/>
    <mergeCell ref="O47:S47"/>
    <mergeCell ref="O40:S40"/>
    <mergeCell ref="O41:S41"/>
    <mergeCell ref="O42:S42"/>
    <mergeCell ref="O39:S39"/>
    <mergeCell ref="O34:S34"/>
    <mergeCell ref="O35:S35"/>
    <mergeCell ref="J18:K18"/>
    <mergeCell ref="C19:D20"/>
    <mergeCell ref="E19:H20"/>
    <mergeCell ref="J19:K20"/>
    <mergeCell ref="K21:K22"/>
    <mergeCell ref="F24:G24"/>
    <mergeCell ref="F25:G25"/>
    <mergeCell ref="C26:D26"/>
    <mergeCell ref="F26:G26"/>
    <mergeCell ref="C4:K4"/>
    <mergeCell ref="C1:K1"/>
    <mergeCell ref="C6:K6"/>
    <mergeCell ref="B15:C15"/>
    <mergeCell ref="J21:J22"/>
    <mergeCell ref="F21:G22"/>
    <mergeCell ref="H21:H22"/>
    <mergeCell ref="O36:S36"/>
    <mergeCell ref="C21:C22"/>
    <mergeCell ref="D21:D22"/>
    <mergeCell ref="E21:E22"/>
    <mergeCell ref="F23:G23"/>
    <mergeCell ref="F33:G33"/>
    <mergeCell ref="O1:S1"/>
    <mergeCell ref="C2:K2"/>
    <mergeCell ref="O2:S2"/>
    <mergeCell ref="C3:K3"/>
    <mergeCell ref="C5:K5"/>
    <mergeCell ref="B35:C35"/>
    <mergeCell ref="O37:S37"/>
    <mergeCell ref="C27:D27"/>
    <mergeCell ref="F27:G27"/>
    <mergeCell ref="C39:D39"/>
    <mergeCell ref="F39:G39"/>
    <mergeCell ref="C28:D28"/>
    <mergeCell ref="F28:G28"/>
    <mergeCell ref="C29:D29"/>
    <mergeCell ref="F29:G29"/>
    <mergeCell ref="F30:G30"/>
    <mergeCell ref="C31:D31"/>
    <mergeCell ref="F31:G31"/>
    <mergeCell ref="F32:G32"/>
    <mergeCell ref="O38:S38"/>
    <mergeCell ref="F36:G36"/>
    <mergeCell ref="F45:G45"/>
    <mergeCell ref="F46:G46"/>
    <mergeCell ref="F37:G37"/>
    <mergeCell ref="F38:G38"/>
    <mergeCell ref="G51:H52"/>
    <mergeCell ref="E51:F52"/>
    <mergeCell ref="J51:J52"/>
    <mergeCell ref="F43:G43"/>
    <mergeCell ref="C44:D44"/>
    <mergeCell ref="F44:G44"/>
    <mergeCell ref="J49:K50"/>
    <mergeCell ref="E50:F50"/>
    <mergeCell ref="C49:D50"/>
    <mergeCell ref="E49:H49"/>
    <mergeCell ref="C40:D40"/>
    <mergeCell ref="F40:G40"/>
    <mergeCell ref="C42:D42"/>
    <mergeCell ref="F42:G42"/>
    <mergeCell ref="K51:K52"/>
    <mergeCell ref="C51:C52"/>
    <mergeCell ref="D51:D52"/>
    <mergeCell ref="C41:D41"/>
    <mergeCell ref="F41:G41"/>
    <mergeCell ref="C56:D57"/>
    <mergeCell ref="E56:H57"/>
    <mergeCell ref="C60:D60"/>
    <mergeCell ref="E60:F60"/>
    <mergeCell ref="G60:H60"/>
    <mergeCell ref="J58:J59"/>
    <mergeCell ref="K58:K59"/>
    <mergeCell ref="E53:F53"/>
    <mergeCell ref="G53:H53"/>
    <mergeCell ref="E54:F54"/>
    <mergeCell ref="G54:H54"/>
    <mergeCell ref="J56:K57"/>
    <mergeCell ref="C58:C59"/>
    <mergeCell ref="D58:D59"/>
    <mergeCell ref="E58:F59"/>
    <mergeCell ref="G58:H59"/>
    <mergeCell ref="J65:K66"/>
    <mergeCell ref="J67:J68"/>
    <mergeCell ref="K67:K68"/>
    <mergeCell ref="C61:D61"/>
    <mergeCell ref="E61:H61"/>
    <mergeCell ref="C62:D62"/>
    <mergeCell ref="E62:F62"/>
    <mergeCell ref="G62:H62"/>
    <mergeCell ref="C63:D63"/>
    <mergeCell ref="E63:H63"/>
  </mergeCells>
  <conditionalFormatting sqref="S18:S20">
    <cfRule type="cellIs" dxfId="105" priority="7" stopIfTrue="1" operator="greaterThan">
      <formula>$R18</formula>
    </cfRule>
  </conditionalFormatting>
  <conditionalFormatting sqref="S14">
    <cfRule type="cellIs" dxfId="104" priority="8" stopIfTrue="1" operator="notBetween">
      <formula>$R14-0.5</formula>
      <formula>$R14+0.5</formula>
    </cfRule>
  </conditionalFormatting>
  <conditionalFormatting sqref="K34 K47:K48">
    <cfRule type="cellIs" dxfId="103" priority="10" stopIfTrue="1" operator="greaterThan">
      <formula>$J34</formula>
    </cfRule>
  </conditionalFormatting>
  <conditionalFormatting sqref="K23:K33 K36:K46">
    <cfRule type="cellIs" dxfId="102" priority="11" stopIfTrue="1" operator="greaterThan">
      <formula>$J23</formula>
    </cfRule>
  </conditionalFormatting>
  <conditionalFormatting sqref="S24">
    <cfRule type="cellIs" dxfId="101" priority="12" stopIfTrue="1" operator="greaterThan">
      <formula>$R$24</formula>
    </cfRule>
  </conditionalFormatting>
  <conditionalFormatting sqref="S25">
    <cfRule type="cellIs" dxfId="100" priority="13" stopIfTrue="1" operator="greaterThan">
      <formula>$R$25</formula>
    </cfRule>
  </conditionalFormatting>
  <conditionalFormatting sqref="G72:H72">
    <cfRule type="cellIs" dxfId="99" priority="14" stopIfTrue="1" operator="lessThan">
      <formula>$E$63</formula>
    </cfRule>
  </conditionalFormatting>
  <conditionalFormatting sqref="K69">
    <cfRule type="cellIs" dxfId="98" priority="15" stopIfTrue="1" operator="greaterThan">
      <formula>$J$69</formula>
    </cfRule>
  </conditionalFormatting>
  <conditionalFormatting sqref="K70">
    <cfRule type="cellIs" dxfId="97" priority="16" stopIfTrue="1" operator="greaterThan">
      <formula>$J$70</formula>
    </cfRule>
  </conditionalFormatting>
  <conditionalFormatting sqref="K53">
    <cfRule type="cellIs" dxfId="96" priority="17" stopIfTrue="1" operator="greaterThan">
      <formula>$J$53</formula>
    </cfRule>
  </conditionalFormatting>
  <conditionalFormatting sqref="K54">
    <cfRule type="cellIs" dxfId="95" priority="18" stopIfTrue="1" operator="greaterThan">
      <formula>$J$54</formula>
    </cfRule>
  </conditionalFormatting>
  <conditionalFormatting sqref="K60">
    <cfRule type="cellIs" dxfId="94" priority="19" stopIfTrue="1" operator="greaterThan">
      <formula>$J$60</formula>
    </cfRule>
  </conditionalFormatting>
  <conditionalFormatting sqref="K61">
    <cfRule type="cellIs" dxfId="93" priority="20" stopIfTrue="1" operator="greaterThan">
      <formula>$J$61</formula>
    </cfRule>
  </conditionalFormatting>
  <conditionalFormatting sqref="K63">
    <cfRule type="cellIs" dxfId="92" priority="21" stopIfTrue="1" operator="greaterThan">
      <formula>$J$63</formula>
    </cfRule>
  </conditionalFormatting>
  <conditionalFormatting sqref="G62:H62">
    <cfRule type="cellIs" dxfId="91" priority="22" stopIfTrue="1" operator="lessThan">
      <formula>$E$63</formula>
    </cfRule>
  </conditionalFormatting>
  <conditionalFormatting sqref="G60:H60">
    <cfRule type="cellIs" dxfId="90" priority="23" stopIfTrue="1" operator="lessThan">
      <formula>$E$60</formula>
    </cfRule>
  </conditionalFormatting>
  <conditionalFormatting sqref="K35">
    <cfRule type="cellIs" dxfId="89" priority="24" stopIfTrue="1" operator="greaterThan">
      <formula>$J$30</formula>
    </cfRule>
  </conditionalFormatting>
  <conditionalFormatting sqref="C43 C37:C38 C24:C27 C45:C46 C29:C30 C32:C33 C60:D63">
    <cfRule type="cellIs" dxfId="88" priority="25" stopIfTrue="1" operator="lessThan">
      <formula>0</formula>
    </cfRule>
  </conditionalFormatting>
  <conditionalFormatting sqref="C7:C8">
    <cfRule type="cellIs" dxfId="87" priority="26" stopIfTrue="1" operator="equal">
      <formula>$U$54</formula>
    </cfRule>
    <cfRule type="cellIs" dxfId="86" priority="27" stopIfTrue="1" operator="equal">
      <formula>$U$55</formula>
    </cfRule>
    <cfRule type="cellIs" dxfId="85" priority="28" stopIfTrue="1" operator="equal">
      <formula>$U$53</formula>
    </cfRule>
  </conditionalFormatting>
  <conditionalFormatting sqref="K62">
    <cfRule type="cellIs" dxfId="84" priority="29" stopIfTrue="1" operator="greaterThan">
      <formula>$J$62</formula>
    </cfRule>
  </conditionalFormatting>
  <conditionalFormatting sqref="M1:M71">
    <cfRule type="cellIs" dxfId="83" priority="30" stopIfTrue="1" operator="equal">
      <formula>1</formula>
    </cfRule>
    <cfRule type="cellIs" dxfId="82" priority="31" stopIfTrue="1" operator="equal">
      <formula>-1</formula>
    </cfRule>
    <cfRule type="cellIs" dxfId="81" priority="32" stopIfTrue="1" operator="equal">
      <formula>2</formula>
    </cfRule>
  </conditionalFormatting>
  <conditionalFormatting sqref="D54">
    <cfRule type="cellIs" dxfId="80" priority="33" stopIfTrue="1" operator="greaterThan">
      <formula>$R$19</formula>
    </cfRule>
  </conditionalFormatting>
  <conditionalFormatting sqref="D53">
    <cfRule type="cellIs" dxfId="79" priority="34" stopIfTrue="1" operator="greaterThan">
      <formula>$R$18</formula>
    </cfRule>
  </conditionalFormatting>
  <conditionalFormatting sqref="C14">
    <cfRule type="cellIs" dxfId="78" priority="35" stopIfTrue="1" operator="greaterThan">
      <formula>9</formula>
    </cfRule>
    <cfRule type="cellIs" dxfId="77" priority="36" stopIfTrue="1" operator="lessThan">
      <formula>1</formula>
    </cfRule>
  </conditionalFormatting>
  <conditionalFormatting sqref="C23">
    <cfRule type="cellIs" dxfId="76" priority="6" stopIfTrue="1" operator="lessThan">
      <formula>0</formula>
    </cfRule>
  </conditionalFormatting>
  <conditionalFormatting sqref="C36">
    <cfRule type="cellIs" dxfId="75" priority="5" stopIfTrue="1" operator="lessThan">
      <formula>0</formula>
    </cfRule>
  </conditionalFormatting>
  <conditionalFormatting sqref="D36:D38">
    <cfRule type="cellIs" dxfId="74" priority="4" stopIfTrue="1" operator="lessThan">
      <formula>0</formula>
    </cfRule>
  </conditionalFormatting>
  <conditionalFormatting sqref="D23:D25">
    <cfRule type="cellIs" dxfId="73" priority="3" stopIfTrue="1" operator="lessThan">
      <formula>0</formula>
    </cfRule>
  </conditionalFormatting>
  <pageMargins left="0.39370078740157483" right="0.43307086614173229" top="0.55118110236220474" bottom="0.43307086614173229" header="0.31496062992125984" footer="0.19685039370078741"/>
  <pageSetup paperSize="9" scale="85" fitToWidth="2" orientation="portrait" r:id="rId1"/>
  <headerFooter alignWithMargins="0">
    <oddHeader>&amp;CRakennuksen lämpöhäviön tasauslaskelma, 2018 (voimassa 1.1.2018 alkaen)</oddHeader>
    <oddFooter xml:space="preserve">&amp;R&amp;P (&amp;N) </oddFooter>
  </headerFooter>
  <rowBreaks count="1" manualBreakCount="1">
    <brk id="185" max="16383" man="1"/>
  </rowBreaks>
  <ignoredErrors>
    <ignoredError sqref="K30:K31 K43:K44 K61:K62" formula="1"/>
    <ignoredError sqref="C60" unlockedFormula="1"/>
    <ignoredError sqref="AF28" formulaRange="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BY231"/>
  <sheetViews>
    <sheetView showGridLines="0" zoomScaleNormal="100" workbookViewId="0">
      <selection activeCell="C2" sqref="C2:K2"/>
    </sheetView>
  </sheetViews>
  <sheetFormatPr defaultColWidth="8.85546875" defaultRowHeight="12.75" x14ac:dyDescent="0.2"/>
  <cols>
    <col min="1" max="1" width="3.7109375" style="51" customWidth="1"/>
    <col min="2" max="2" width="31.140625" style="51" customWidth="1"/>
    <col min="3" max="3" width="11.7109375" style="51" customWidth="1"/>
    <col min="4" max="4" width="11" style="51" customWidth="1"/>
    <col min="5" max="5" width="8.5703125" style="51" customWidth="1"/>
    <col min="6" max="6" width="5" style="51" customWidth="1"/>
    <col min="7" max="7" width="3.28515625" style="51" customWidth="1"/>
    <col min="8" max="8" width="9.5703125" style="51" customWidth="1"/>
    <col min="9" max="9" width="0.7109375" style="51" customWidth="1"/>
    <col min="10" max="10" width="11.28515625" style="51" customWidth="1"/>
    <col min="11" max="11" width="11.5703125" style="51" customWidth="1"/>
    <col min="12" max="12" width="1.42578125" style="51" customWidth="1"/>
    <col min="13" max="13" width="2.140625" style="51" customWidth="1"/>
    <col min="14" max="14" width="3.7109375" style="51" customWidth="1"/>
    <col min="15" max="15" width="64" style="51" customWidth="1"/>
    <col min="16" max="16" width="4" style="51" customWidth="1"/>
    <col min="17" max="17" width="3.7109375" style="51" customWidth="1"/>
    <col min="18" max="18" width="12.7109375" style="51" customWidth="1"/>
    <col min="19" max="19" width="10.85546875" style="51" customWidth="1"/>
    <col min="20" max="20" width="12.140625" style="51" customWidth="1"/>
    <col min="21" max="28" width="11" style="51" customWidth="1"/>
    <col min="29" max="34" width="11" style="73" customWidth="1"/>
    <col min="35" max="48" width="8.85546875" style="73" customWidth="1"/>
    <col min="49" max="51" width="8.85546875" style="51" customWidth="1"/>
    <col min="52" max="16384" width="8.85546875" style="23"/>
  </cols>
  <sheetData>
    <row r="1" spans="1:77" ht="13.15" customHeight="1" x14ac:dyDescent="0.2">
      <c r="A1" s="20"/>
      <c r="B1" s="246" t="s">
        <v>0</v>
      </c>
      <c r="C1" s="454"/>
      <c r="D1" s="454"/>
      <c r="E1" s="454"/>
      <c r="F1" s="454"/>
      <c r="G1" s="454"/>
      <c r="H1" s="454"/>
      <c r="I1" s="454"/>
      <c r="J1" s="454"/>
      <c r="K1" s="455"/>
      <c r="L1" s="21"/>
      <c r="M1" s="22">
        <f t="shared" ref="M1:M47" si="0">$U$51</f>
        <v>-1</v>
      </c>
      <c r="N1" s="207"/>
      <c r="O1" s="329"/>
      <c r="P1" s="329"/>
      <c r="Q1" s="329"/>
      <c r="R1" s="329"/>
      <c r="S1" s="329"/>
      <c r="T1" s="328"/>
      <c r="U1" s="330"/>
      <c r="V1" s="328"/>
      <c r="W1" s="328"/>
      <c r="X1" s="328"/>
      <c r="Y1" s="328"/>
      <c r="Z1" s="330"/>
      <c r="AA1" s="330"/>
      <c r="AB1" s="330"/>
      <c r="AC1" s="330"/>
      <c r="AD1" s="330"/>
      <c r="AE1" s="330"/>
      <c r="AF1" s="330"/>
      <c r="AG1" s="330"/>
      <c r="AH1" s="330"/>
      <c r="AI1" s="330"/>
      <c r="AJ1" s="330"/>
      <c r="AK1" s="330"/>
      <c r="AL1" s="330"/>
      <c r="AM1" s="330"/>
      <c r="AN1" s="330"/>
      <c r="AO1" s="330"/>
      <c r="AP1" s="330"/>
      <c r="AQ1" s="330"/>
      <c r="AR1" s="330"/>
      <c r="AS1" s="330"/>
      <c r="AT1" s="330"/>
      <c r="AU1" s="330"/>
      <c r="AV1" s="330"/>
      <c r="AW1" s="330"/>
      <c r="AX1" s="330"/>
      <c r="AY1" s="330"/>
      <c r="AZ1" s="330"/>
      <c r="BA1" s="330"/>
      <c r="BB1" s="330"/>
      <c r="BC1" s="330"/>
      <c r="BD1" s="330"/>
      <c r="BE1" s="330"/>
      <c r="BF1" s="330"/>
      <c r="BG1" s="330"/>
      <c r="BH1" s="330"/>
      <c r="BI1" s="330"/>
      <c r="BJ1" s="330"/>
      <c r="BK1" s="330"/>
      <c r="BL1" s="330"/>
      <c r="BM1" s="330"/>
      <c r="BN1" s="330"/>
      <c r="BO1" s="330"/>
      <c r="BP1" s="330"/>
      <c r="BQ1" s="330"/>
      <c r="BR1" s="330"/>
      <c r="BS1" s="330"/>
      <c r="BT1" s="330"/>
      <c r="BU1" s="330"/>
      <c r="BV1" s="330"/>
      <c r="BW1" s="330"/>
      <c r="BX1" s="330"/>
      <c r="BY1" s="330"/>
    </row>
    <row r="2" spans="1:77" ht="13.15" customHeight="1" x14ac:dyDescent="0.2">
      <c r="A2" s="23"/>
      <c r="B2" s="236" t="s">
        <v>1</v>
      </c>
      <c r="C2" s="469"/>
      <c r="D2" s="469"/>
      <c r="E2" s="469"/>
      <c r="F2" s="469"/>
      <c r="G2" s="469"/>
      <c r="H2" s="469"/>
      <c r="I2" s="469"/>
      <c r="J2" s="469"/>
      <c r="K2" s="470"/>
      <c r="L2" s="21"/>
      <c r="M2" s="22">
        <f t="shared" si="0"/>
        <v>-1</v>
      </c>
      <c r="N2" s="207"/>
      <c r="O2" s="329"/>
      <c r="P2" s="329"/>
      <c r="Q2" s="329"/>
      <c r="R2" s="329"/>
      <c r="S2" s="329"/>
      <c r="T2" s="328"/>
      <c r="U2" s="330"/>
      <c r="V2" s="328"/>
      <c r="W2" s="328"/>
      <c r="X2" s="328"/>
      <c r="Y2" s="328"/>
      <c r="Z2" s="330"/>
      <c r="AA2" s="330"/>
      <c r="AB2" s="330"/>
      <c r="AC2" s="330"/>
      <c r="AD2" s="330"/>
      <c r="AE2" s="330"/>
      <c r="AF2" s="330"/>
      <c r="AG2" s="330"/>
      <c r="AH2" s="330"/>
      <c r="AI2" s="330"/>
      <c r="AJ2" s="330"/>
      <c r="AK2" s="330"/>
      <c r="AL2" s="330"/>
      <c r="AM2" s="330"/>
      <c r="AN2" s="330"/>
      <c r="AO2" s="330"/>
      <c r="AP2" s="330"/>
      <c r="AQ2" s="330"/>
      <c r="AR2" s="330"/>
      <c r="AS2" s="330"/>
      <c r="AT2" s="330"/>
      <c r="AU2" s="330"/>
      <c r="AV2" s="330"/>
      <c r="AW2" s="330"/>
      <c r="AX2" s="330"/>
      <c r="AY2" s="330"/>
      <c r="AZ2" s="330"/>
      <c r="BA2" s="330"/>
      <c r="BB2" s="330"/>
      <c r="BC2" s="330"/>
      <c r="BD2" s="330"/>
      <c r="BE2" s="330"/>
      <c r="BF2" s="330"/>
      <c r="BG2" s="330"/>
      <c r="BH2" s="330"/>
      <c r="BI2" s="330"/>
      <c r="BJ2" s="330"/>
      <c r="BK2" s="330"/>
      <c r="BL2" s="330"/>
      <c r="BM2" s="330"/>
      <c r="BN2" s="330"/>
      <c r="BO2" s="330"/>
      <c r="BP2" s="330"/>
      <c r="BQ2" s="330"/>
      <c r="BR2" s="330"/>
      <c r="BS2" s="330"/>
      <c r="BT2" s="330"/>
      <c r="BU2" s="330"/>
      <c r="BV2" s="330"/>
      <c r="BW2" s="330"/>
      <c r="BX2" s="330"/>
      <c r="BY2" s="330"/>
    </row>
    <row r="3" spans="1:77" ht="13.15" customHeight="1" x14ac:dyDescent="0.2">
      <c r="A3" s="23"/>
      <c r="B3" s="19" t="s">
        <v>2</v>
      </c>
      <c r="C3" s="453"/>
      <c r="D3" s="453"/>
      <c r="E3" s="453"/>
      <c r="F3" s="453"/>
      <c r="G3" s="453"/>
      <c r="H3" s="453"/>
      <c r="I3" s="453"/>
      <c r="J3" s="453"/>
      <c r="K3" s="453"/>
      <c r="L3" s="21"/>
      <c r="M3" s="22">
        <f t="shared" si="0"/>
        <v>-1</v>
      </c>
      <c r="N3" s="207"/>
      <c r="O3" s="329"/>
      <c r="P3" s="329"/>
      <c r="Q3" s="329"/>
      <c r="R3" s="329"/>
      <c r="S3" s="329"/>
      <c r="T3" s="330"/>
      <c r="U3" s="330"/>
      <c r="V3" s="328"/>
      <c r="W3" s="328"/>
      <c r="X3" s="328"/>
      <c r="Y3" s="328"/>
      <c r="Z3" s="330"/>
      <c r="AA3" s="330"/>
      <c r="AB3" s="330"/>
      <c r="AC3" s="330"/>
      <c r="AD3" s="330"/>
      <c r="AE3" s="330"/>
      <c r="AF3" s="330"/>
      <c r="AG3" s="330"/>
      <c r="AH3" s="330"/>
      <c r="AI3" s="330"/>
      <c r="AJ3" s="330"/>
      <c r="AK3" s="330"/>
      <c r="AL3" s="330"/>
      <c r="AM3" s="330"/>
      <c r="AN3" s="330"/>
      <c r="AO3" s="330"/>
      <c r="AP3" s="330"/>
      <c r="AQ3" s="330"/>
      <c r="AR3" s="330"/>
      <c r="AS3" s="330"/>
      <c r="AT3" s="330"/>
      <c r="AU3" s="330"/>
      <c r="AV3" s="330"/>
      <c r="AW3" s="330"/>
      <c r="AX3" s="330"/>
      <c r="AY3" s="330"/>
      <c r="AZ3" s="330"/>
      <c r="BA3" s="330"/>
      <c r="BB3" s="330"/>
      <c r="BC3" s="330"/>
      <c r="BD3" s="330"/>
      <c r="BE3" s="330"/>
      <c r="BF3" s="330"/>
      <c r="BG3" s="330"/>
      <c r="BH3" s="330"/>
      <c r="BI3" s="330"/>
      <c r="BJ3" s="330"/>
      <c r="BK3" s="330"/>
      <c r="BL3" s="330"/>
      <c r="BM3" s="330"/>
      <c r="BN3" s="330"/>
      <c r="BO3" s="330"/>
      <c r="BP3" s="330"/>
      <c r="BQ3" s="330"/>
      <c r="BR3" s="330"/>
      <c r="BS3" s="330"/>
      <c r="BT3" s="330"/>
      <c r="BU3" s="330"/>
      <c r="BV3" s="330"/>
      <c r="BW3" s="330"/>
      <c r="BX3" s="330"/>
      <c r="BY3" s="330"/>
    </row>
    <row r="4" spans="1:77" ht="13.15" customHeight="1" x14ac:dyDescent="0.2">
      <c r="A4" s="23"/>
      <c r="B4" s="19" t="s">
        <v>3</v>
      </c>
      <c r="C4" s="453"/>
      <c r="D4" s="453"/>
      <c r="E4" s="453"/>
      <c r="F4" s="453"/>
      <c r="G4" s="453"/>
      <c r="H4" s="453"/>
      <c r="I4" s="453"/>
      <c r="J4" s="453"/>
      <c r="K4" s="453"/>
      <c r="L4" s="21"/>
      <c r="M4" s="22">
        <f t="shared" si="0"/>
        <v>-1</v>
      </c>
      <c r="N4" s="207"/>
      <c r="O4" s="329"/>
      <c r="P4" s="329"/>
      <c r="Q4" s="329"/>
      <c r="R4" s="329"/>
      <c r="S4" s="329"/>
      <c r="T4" s="330"/>
      <c r="U4" s="330"/>
      <c r="V4" s="328"/>
      <c r="W4" s="328"/>
      <c r="X4" s="328"/>
      <c r="Y4" s="328"/>
      <c r="Z4" s="330"/>
      <c r="AA4" s="330"/>
      <c r="AB4" s="330"/>
      <c r="AC4" s="330"/>
      <c r="AD4" s="330"/>
      <c r="AE4" s="330"/>
      <c r="AF4" s="330"/>
      <c r="AG4" s="330"/>
      <c r="AH4" s="330"/>
      <c r="AI4" s="330"/>
      <c r="AJ4" s="330"/>
      <c r="AK4" s="330"/>
      <c r="AL4" s="330"/>
      <c r="AM4" s="330"/>
      <c r="AN4" s="330"/>
      <c r="AO4" s="330"/>
      <c r="AP4" s="330"/>
      <c r="AQ4" s="330"/>
      <c r="AR4" s="330"/>
      <c r="AS4" s="330"/>
      <c r="AT4" s="330"/>
      <c r="AU4" s="330"/>
      <c r="AV4" s="330"/>
      <c r="AW4" s="330"/>
      <c r="AX4" s="330"/>
      <c r="AY4" s="330"/>
      <c r="AZ4" s="330"/>
      <c r="BA4" s="330"/>
      <c r="BB4" s="330"/>
      <c r="BC4" s="330"/>
      <c r="BD4" s="330"/>
      <c r="BE4" s="330"/>
      <c r="BF4" s="330"/>
      <c r="BG4" s="330"/>
      <c r="BH4" s="330"/>
      <c r="BI4" s="330"/>
      <c r="BJ4" s="330"/>
      <c r="BK4" s="330"/>
      <c r="BL4" s="330"/>
      <c r="BM4" s="330"/>
      <c r="BN4" s="330"/>
      <c r="BO4" s="330"/>
      <c r="BP4" s="330"/>
      <c r="BQ4" s="330"/>
      <c r="BR4" s="330"/>
      <c r="BS4" s="330"/>
      <c r="BT4" s="330"/>
      <c r="BU4" s="330"/>
      <c r="BV4" s="330"/>
      <c r="BW4" s="330"/>
      <c r="BX4" s="330"/>
      <c r="BY4" s="330"/>
    </row>
    <row r="5" spans="1:77" ht="13.15" customHeight="1" x14ac:dyDescent="0.2">
      <c r="A5" s="23"/>
      <c r="B5" s="19" t="s">
        <v>4</v>
      </c>
      <c r="C5" s="453"/>
      <c r="D5" s="453"/>
      <c r="E5" s="453"/>
      <c r="F5" s="453"/>
      <c r="G5" s="453"/>
      <c r="H5" s="453"/>
      <c r="I5" s="453"/>
      <c r="J5" s="453"/>
      <c r="K5" s="453"/>
      <c r="L5" s="21"/>
      <c r="M5" s="22">
        <f t="shared" si="0"/>
        <v>-1</v>
      </c>
      <c r="N5" s="207"/>
      <c r="O5" s="329"/>
      <c r="P5" s="329"/>
      <c r="Q5" s="329"/>
      <c r="R5" s="329"/>
      <c r="S5" s="329"/>
      <c r="T5" s="328"/>
      <c r="U5" s="328"/>
      <c r="V5" s="328"/>
      <c r="W5" s="328"/>
      <c r="X5" s="328"/>
      <c r="Y5" s="328"/>
      <c r="Z5" s="330"/>
      <c r="AA5" s="330"/>
      <c r="AB5" s="330"/>
      <c r="AC5" s="330"/>
      <c r="AD5" s="330"/>
      <c r="AE5" s="330"/>
      <c r="AF5" s="330"/>
      <c r="AG5" s="330"/>
      <c r="AH5" s="330"/>
      <c r="AI5" s="330"/>
      <c r="AJ5" s="330"/>
      <c r="AK5" s="330"/>
      <c r="AL5" s="330"/>
      <c r="AM5" s="330"/>
      <c r="AN5" s="330"/>
      <c r="AO5" s="330"/>
      <c r="AP5" s="330"/>
      <c r="AQ5" s="330"/>
      <c r="AR5" s="330"/>
      <c r="AS5" s="330"/>
      <c r="AT5" s="330"/>
      <c r="AU5" s="330"/>
      <c r="AV5" s="330"/>
      <c r="AW5" s="330"/>
      <c r="AX5" s="330"/>
      <c r="AY5" s="330"/>
      <c r="AZ5" s="330"/>
      <c r="BA5" s="330"/>
      <c r="BB5" s="330"/>
      <c r="BC5" s="330"/>
      <c r="BD5" s="330"/>
      <c r="BE5" s="330"/>
      <c r="BF5" s="330"/>
      <c r="BG5" s="330"/>
      <c r="BH5" s="330"/>
      <c r="BI5" s="330"/>
      <c r="BJ5" s="330"/>
      <c r="BK5" s="330"/>
      <c r="BL5" s="330"/>
      <c r="BM5" s="330"/>
      <c r="BN5" s="330"/>
      <c r="BO5" s="330"/>
      <c r="BP5" s="330"/>
      <c r="BQ5" s="330"/>
      <c r="BR5" s="330"/>
      <c r="BS5" s="330"/>
      <c r="BT5" s="330"/>
      <c r="BU5" s="330"/>
      <c r="BV5" s="330"/>
      <c r="BW5" s="330"/>
      <c r="BX5" s="330"/>
      <c r="BY5" s="330"/>
    </row>
    <row r="6" spans="1:77" ht="13.15" customHeight="1" x14ac:dyDescent="0.2">
      <c r="A6" s="23"/>
      <c r="B6" s="19" t="s">
        <v>5</v>
      </c>
      <c r="C6" s="533"/>
      <c r="D6" s="533"/>
      <c r="E6" s="533"/>
      <c r="F6" s="533"/>
      <c r="G6" s="533"/>
      <c r="H6" s="533"/>
      <c r="I6" s="533"/>
      <c r="J6" s="533"/>
      <c r="K6" s="533"/>
      <c r="L6" s="21"/>
      <c r="M6" s="22">
        <f t="shared" si="0"/>
        <v>-1</v>
      </c>
      <c r="N6" s="207"/>
      <c r="O6" s="329"/>
      <c r="P6" s="329"/>
      <c r="Q6" s="329"/>
      <c r="R6" s="329"/>
      <c r="S6" s="329"/>
      <c r="T6" s="328"/>
      <c r="U6" s="328"/>
      <c r="V6" s="328"/>
      <c r="W6" s="328"/>
      <c r="X6" s="328"/>
      <c r="Y6" s="328"/>
      <c r="Z6" s="330"/>
      <c r="AA6" s="330"/>
      <c r="AB6" s="330"/>
      <c r="AC6" s="330"/>
      <c r="AD6" s="330"/>
      <c r="AE6" s="330"/>
      <c r="AF6" s="330"/>
      <c r="AG6" s="330"/>
      <c r="AH6" s="330"/>
      <c r="AI6" s="330"/>
      <c r="AJ6" s="330"/>
      <c r="AK6" s="330"/>
      <c r="AL6" s="330"/>
      <c r="AM6" s="330"/>
      <c r="AN6" s="330"/>
      <c r="AO6" s="330"/>
      <c r="AP6" s="330"/>
      <c r="AQ6" s="330"/>
      <c r="AR6" s="330"/>
      <c r="AS6" s="330"/>
      <c r="AT6" s="330"/>
      <c r="AU6" s="330"/>
      <c r="AV6" s="330"/>
      <c r="AW6" s="330"/>
      <c r="AX6" s="330"/>
      <c r="AY6" s="330"/>
      <c r="AZ6" s="330"/>
      <c r="BA6" s="330"/>
      <c r="BB6" s="330"/>
      <c r="BC6" s="330"/>
      <c r="BD6" s="330"/>
      <c r="BE6" s="330"/>
      <c r="BF6" s="330"/>
      <c r="BG6" s="330"/>
      <c r="BH6" s="330"/>
      <c r="BI6" s="330"/>
      <c r="BJ6" s="330"/>
      <c r="BK6" s="330"/>
      <c r="BL6" s="330"/>
      <c r="BM6" s="330"/>
      <c r="BN6" s="330"/>
      <c r="BO6" s="330"/>
      <c r="BP6" s="330"/>
      <c r="BQ6" s="330"/>
      <c r="BR6" s="330"/>
      <c r="BS6" s="330"/>
      <c r="BT6" s="330"/>
      <c r="BU6" s="330"/>
      <c r="BV6" s="330"/>
      <c r="BW6" s="330"/>
      <c r="BX6" s="330"/>
      <c r="BY6" s="330"/>
    </row>
    <row r="7" spans="1:77" ht="13.15" customHeight="1" x14ac:dyDescent="0.2">
      <c r="A7" s="23"/>
      <c r="B7" s="34" t="s">
        <v>6</v>
      </c>
      <c r="C7" s="35" t="str">
        <f>IF($U$51=1,"TÄYTTÄÄ VAATIMUKSET","EI TÄYTÄ VAATIMUKSIA")</f>
        <v>EI TÄYTÄ VAATIMUKSIA</v>
      </c>
      <c r="D7" s="36"/>
      <c r="E7" s="37"/>
      <c r="F7" s="37"/>
      <c r="G7" s="37"/>
      <c r="H7" s="37"/>
      <c r="I7" s="37"/>
      <c r="J7" s="37"/>
      <c r="K7" s="38"/>
      <c r="L7" s="21"/>
      <c r="M7" s="22">
        <f t="shared" si="0"/>
        <v>-1</v>
      </c>
      <c r="N7" s="207"/>
      <c r="O7" s="329"/>
      <c r="P7" s="329"/>
      <c r="Q7" s="329"/>
      <c r="R7" s="329"/>
      <c r="S7" s="329"/>
      <c r="T7" s="328"/>
      <c r="U7" s="328"/>
      <c r="V7" s="328"/>
      <c r="W7" s="328"/>
      <c r="X7" s="328"/>
      <c r="Y7" s="328"/>
      <c r="Z7" s="330"/>
      <c r="AA7" s="330"/>
      <c r="AB7" s="330"/>
      <c r="AC7" s="330"/>
      <c r="AD7" s="330"/>
      <c r="AE7" s="330"/>
      <c r="AF7" s="330"/>
      <c r="AG7" s="330"/>
      <c r="AH7" s="330"/>
      <c r="AI7" s="330"/>
      <c r="AJ7" s="330"/>
      <c r="AK7" s="330"/>
      <c r="AL7" s="330"/>
      <c r="AM7" s="330"/>
      <c r="AN7" s="330"/>
      <c r="AO7" s="330"/>
      <c r="AP7" s="330"/>
      <c r="AQ7" s="330"/>
      <c r="AR7" s="330"/>
      <c r="AS7" s="330"/>
      <c r="AT7" s="330"/>
      <c r="AU7" s="330"/>
      <c r="AV7" s="330"/>
      <c r="AW7" s="330"/>
      <c r="AX7" s="330"/>
      <c r="AY7" s="330"/>
      <c r="AZ7" s="330"/>
      <c r="BA7" s="330"/>
      <c r="BB7" s="330"/>
      <c r="BC7" s="330"/>
      <c r="BD7" s="330"/>
      <c r="BE7" s="330"/>
      <c r="BF7" s="330"/>
      <c r="BG7" s="330"/>
      <c r="BH7" s="330"/>
      <c r="BI7" s="330"/>
      <c r="BJ7" s="330"/>
      <c r="BK7" s="330"/>
      <c r="BL7" s="330"/>
      <c r="BM7" s="330"/>
      <c r="BN7" s="330"/>
      <c r="BO7" s="330"/>
      <c r="BP7" s="330"/>
      <c r="BQ7" s="330"/>
      <c r="BR7" s="330"/>
      <c r="BS7" s="330"/>
      <c r="BT7" s="330"/>
      <c r="BU7" s="330"/>
      <c r="BV7" s="330"/>
      <c r="BW7" s="330"/>
      <c r="BX7" s="330"/>
      <c r="BY7" s="330"/>
    </row>
    <row r="8" spans="1:77" ht="13.15" customHeight="1" x14ac:dyDescent="0.2">
      <c r="A8" s="23"/>
      <c r="B8" s="239"/>
      <c r="C8" s="41"/>
      <c r="D8" s="42"/>
      <c r="E8" s="43"/>
      <c r="F8" s="43"/>
      <c r="G8" s="43"/>
      <c r="H8" s="44"/>
      <c r="I8" s="43"/>
      <c r="J8" s="44"/>
      <c r="K8" s="45"/>
      <c r="L8" s="21"/>
      <c r="M8" s="22">
        <f t="shared" si="0"/>
        <v>-1</v>
      </c>
      <c r="N8" s="207"/>
      <c r="O8" s="329"/>
      <c r="P8" s="329"/>
      <c r="Q8" s="329"/>
      <c r="R8" s="329"/>
      <c r="S8" s="329"/>
      <c r="T8" s="328"/>
      <c r="U8" s="328"/>
      <c r="V8" s="328"/>
      <c r="W8" s="328"/>
      <c r="X8" s="328"/>
      <c r="Y8" s="328"/>
      <c r="Z8" s="330"/>
      <c r="AA8" s="330"/>
      <c r="AB8" s="330"/>
      <c r="AC8" s="330"/>
      <c r="AD8" s="330"/>
      <c r="AE8" s="330"/>
      <c r="AF8" s="330"/>
      <c r="AG8" s="330"/>
      <c r="AH8" s="330"/>
      <c r="AI8" s="330"/>
      <c r="AJ8" s="330"/>
      <c r="AK8" s="330"/>
      <c r="AL8" s="330"/>
      <c r="AM8" s="330"/>
      <c r="AN8" s="330"/>
      <c r="AO8" s="330"/>
      <c r="AP8" s="330"/>
      <c r="AQ8" s="330"/>
      <c r="AR8" s="330"/>
      <c r="AS8" s="330"/>
      <c r="AT8" s="330"/>
      <c r="AU8" s="330"/>
      <c r="AV8" s="330"/>
      <c r="AW8" s="330"/>
      <c r="AX8" s="330"/>
      <c r="AY8" s="330"/>
      <c r="AZ8" s="330"/>
      <c r="BA8" s="330"/>
      <c r="BB8" s="330"/>
      <c r="BC8" s="330"/>
      <c r="BD8" s="330"/>
      <c r="BE8" s="330"/>
      <c r="BF8" s="330"/>
      <c r="BG8" s="330"/>
      <c r="BH8" s="330"/>
      <c r="BI8" s="330"/>
      <c r="BJ8" s="330"/>
      <c r="BK8" s="330"/>
      <c r="BL8" s="330"/>
      <c r="BM8" s="330"/>
      <c r="BN8" s="330"/>
      <c r="BO8" s="330"/>
      <c r="BP8" s="330"/>
      <c r="BQ8" s="330"/>
      <c r="BR8" s="330"/>
      <c r="BS8" s="330"/>
      <c r="BT8" s="330"/>
      <c r="BU8" s="330"/>
      <c r="BV8" s="330"/>
      <c r="BW8" s="330"/>
      <c r="BX8" s="330"/>
      <c r="BY8" s="330"/>
    </row>
    <row r="9" spans="1:77" ht="13.15" customHeight="1" x14ac:dyDescent="0.2">
      <c r="A9" s="23"/>
      <c r="B9" s="48" t="s">
        <v>10</v>
      </c>
      <c r="C9" s="24"/>
      <c r="D9" s="49"/>
      <c r="E9" s="50" t="s">
        <v>11</v>
      </c>
      <c r="G9" s="50"/>
      <c r="H9" s="52"/>
      <c r="I9" s="53"/>
      <c r="J9" s="54"/>
      <c r="K9" s="55">
        <f>SUM(D21:D22,D28:D29)</f>
        <v>0</v>
      </c>
      <c r="L9" s="93"/>
      <c r="M9" s="208">
        <f t="shared" si="0"/>
        <v>-1</v>
      </c>
      <c r="N9" s="207"/>
      <c r="O9" s="329"/>
      <c r="P9" s="329"/>
      <c r="Q9" s="329"/>
      <c r="R9" s="329"/>
      <c r="S9" s="329"/>
      <c r="T9" s="367"/>
      <c r="U9" s="330"/>
      <c r="V9" s="331"/>
      <c r="W9" s="330"/>
      <c r="X9" s="330"/>
      <c r="Y9" s="330"/>
      <c r="Z9" s="330"/>
      <c r="AA9" s="330"/>
      <c r="AB9" s="330"/>
      <c r="AC9" s="330"/>
      <c r="AD9" s="330"/>
      <c r="AE9" s="330"/>
      <c r="AF9" s="330"/>
      <c r="AG9" s="330"/>
      <c r="AH9" s="330"/>
      <c r="AI9" s="330"/>
      <c r="AJ9" s="330"/>
      <c r="AK9" s="330"/>
      <c r="AL9" s="330"/>
      <c r="AM9" s="330"/>
      <c r="AN9" s="330"/>
      <c r="AO9" s="330"/>
      <c r="AP9" s="330"/>
      <c r="AQ9" s="330"/>
      <c r="AR9" s="330"/>
      <c r="AS9" s="330"/>
      <c r="AT9" s="330"/>
      <c r="AU9" s="330"/>
      <c r="AV9" s="330"/>
      <c r="AW9" s="330"/>
      <c r="AX9" s="330"/>
      <c r="AY9" s="330"/>
      <c r="AZ9" s="330"/>
      <c r="BA9" s="330"/>
      <c r="BB9" s="330"/>
      <c r="BC9" s="330"/>
      <c r="BD9" s="330"/>
      <c r="BE9" s="330"/>
      <c r="BF9" s="330"/>
      <c r="BG9" s="330"/>
      <c r="BH9" s="330"/>
      <c r="BI9" s="330"/>
      <c r="BJ9" s="330"/>
      <c r="BK9" s="330"/>
      <c r="BL9" s="330"/>
      <c r="BM9" s="330"/>
      <c r="BN9" s="330"/>
      <c r="BO9" s="330"/>
      <c r="BP9" s="330"/>
      <c r="BQ9" s="330"/>
      <c r="BR9" s="330"/>
      <c r="BS9" s="330"/>
      <c r="BT9" s="330"/>
      <c r="BU9" s="330"/>
      <c r="BV9" s="330"/>
      <c r="BW9" s="330"/>
      <c r="BX9" s="330"/>
      <c r="BY9" s="330"/>
    </row>
    <row r="10" spans="1:77" ht="13.15" customHeight="1" x14ac:dyDescent="0.2">
      <c r="A10" s="23"/>
      <c r="B10" s="60" t="s">
        <v>13</v>
      </c>
      <c r="C10" s="262"/>
      <c r="D10" s="61" t="s">
        <v>14</v>
      </c>
      <c r="E10" s="239" t="str">
        <f>" Julkisivupinta-ala on "&amp;K10&amp;" m²"</f>
        <v xml:space="preserve"> Julkisivupinta-ala on 0 m²</v>
      </c>
      <c r="G10" s="209"/>
      <c r="I10" s="209"/>
      <c r="K10" s="210">
        <f>INT(K9+0.5)</f>
        <v>0</v>
      </c>
      <c r="L10" s="93"/>
      <c r="M10" s="208">
        <f t="shared" si="0"/>
        <v>-1</v>
      </c>
      <c r="N10" s="207"/>
      <c r="O10" s="329"/>
      <c r="P10" s="329"/>
      <c r="Q10" s="329"/>
      <c r="R10" s="329"/>
      <c r="S10" s="329"/>
      <c r="T10" s="330"/>
      <c r="U10" s="330"/>
      <c r="V10" s="331"/>
      <c r="W10" s="330"/>
      <c r="X10" s="330"/>
      <c r="Y10" s="330"/>
      <c r="Z10" s="330"/>
      <c r="AA10" s="330"/>
      <c r="AB10" s="330"/>
      <c r="AC10" s="330"/>
      <c r="AD10" s="330"/>
      <c r="AE10" s="330"/>
      <c r="AF10" s="330"/>
      <c r="AG10" s="330"/>
      <c r="AH10" s="330"/>
      <c r="AI10" s="330"/>
      <c r="AJ10" s="330"/>
      <c r="AK10" s="330"/>
      <c r="AL10" s="330"/>
      <c r="AM10" s="330"/>
      <c r="AN10" s="330"/>
      <c r="AO10" s="330"/>
      <c r="AP10" s="330"/>
      <c r="AQ10" s="330"/>
      <c r="AR10" s="330"/>
      <c r="AS10" s="330"/>
      <c r="AT10" s="330"/>
      <c r="AU10" s="330"/>
      <c r="AV10" s="330"/>
      <c r="AW10" s="330"/>
      <c r="AX10" s="330"/>
      <c r="AY10" s="330"/>
      <c r="AZ10" s="330"/>
      <c r="BA10" s="330"/>
      <c r="BB10" s="330"/>
      <c r="BC10" s="330"/>
      <c r="BD10" s="330"/>
      <c r="BE10" s="330"/>
      <c r="BF10" s="330"/>
      <c r="BG10" s="330"/>
      <c r="BH10" s="330"/>
      <c r="BI10" s="330"/>
      <c r="BJ10" s="330"/>
      <c r="BK10" s="330"/>
      <c r="BL10" s="330"/>
      <c r="BM10" s="330"/>
      <c r="BN10" s="330"/>
      <c r="BO10" s="330"/>
      <c r="BP10" s="330"/>
      <c r="BQ10" s="330"/>
      <c r="BR10" s="330"/>
      <c r="BS10" s="330"/>
      <c r="BT10" s="330"/>
      <c r="BU10" s="330"/>
      <c r="BV10" s="330"/>
      <c r="BW10" s="330"/>
      <c r="BX10" s="330"/>
      <c r="BY10" s="330"/>
    </row>
    <row r="11" spans="1:77" ht="13.15" customHeight="1" x14ac:dyDescent="0.2">
      <c r="A11" s="23"/>
      <c r="B11" s="60" t="s">
        <v>15</v>
      </c>
      <c r="C11" s="262"/>
      <c r="D11" s="61" t="s">
        <v>16</v>
      </c>
      <c r="E11" s="67" t="str">
        <f>" Ikkunapinta-ala on "&amp;L11&amp;" % maanpäällisestä kerrostasoalasta"</f>
        <v xml:space="preserve"> Ikkunapinta-ala on 0 % maanpäällisestä kerrostasoalasta</v>
      </c>
      <c r="G11" s="209"/>
      <c r="J11" s="211"/>
      <c r="K11" s="73"/>
      <c r="L11" s="69">
        <f>INT((D28+D30+D31)/(C11+0.000001)*100+0.5)</f>
        <v>0</v>
      </c>
      <c r="M11" s="208">
        <f t="shared" si="0"/>
        <v>-1</v>
      </c>
      <c r="N11" s="207"/>
      <c r="O11" s="329"/>
      <c r="P11" s="329"/>
      <c r="Q11" s="329"/>
      <c r="R11" s="329"/>
      <c r="S11" s="329"/>
      <c r="T11" s="330"/>
      <c r="U11" s="329"/>
      <c r="V11" s="329"/>
      <c r="W11" s="329"/>
      <c r="X11" s="330"/>
      <c r="Y11" s="330"/>
      <c r="Z11" s="330"/>
      <c r="AA11" s="330"/>
      <c r="AB11" s="330"/>
      <c r="AC11" s="330"/>
      <c r="AD11" s="330"/>
      <c r="AE11" s="330"/>
      <c r="AF11" s="330"/>
      <c r="AG11" s="330"/>
      <c r="AH11" s="330"/>
      <c r="AI11" s="330"/>
      <c r="AJ11" s="330"/>
      <c r="AK11" s="330"/>
      <c r="AL11" s="330"/>
      <c r="AM11" s="330"/>
      <c r="AN11" s="330"/>
      <c r="AO11" s="330"/>
      <c r="AP11" s="330"/>
      <c r="AQ11" s="330"/>
      <c r="AR11" s="330"/>
      <c r="AS11" s="330"/>
      <c r="AT11" s="330"/>
      <c r="AU11" s="330"/>
      <c r="AV11" s="330"/>
      <c r="AW11" s="330"/>
      <c r="AX11" s="330"/>
      <c r="AY11" s="330"/>
      <c r="AZ11" s="330"/>
      <c r="BA11" s="330"/>
      <c r="BB11" s="330"/>
      <c r="BC11" s="330"/>
      <c r="BD11" s="330"/>
      <c r="BE11" s="330"/>
      <c r="BF11" s="330"/>
      <c r="BG11" s="330"/>
      <c r="BH11" s="330"/>
      <c r="BI11" s="330"/>
      <c r="BJ11" s="330"/>
      <c r="BK11" s="330"/>
      <c r="BL11" s="330"/>
      <c r="BM11" s="330"/>
      <c r="BN11" s="330"/>
      <c r="BO11" s="330"/>
      <c r="BP11" s="330"/>
      <c r="BQ11" s="330"/>
      <c r="BR11" s="330"/>
      <c r="BS11" s="330"/>
      <c r="BT11" s="330"/>
      <c r="BU11" s="330"/>
      <c r="BV11" s="330"/>
      <c r="BW11" s="330"/>
      <c r="BX11" s="330"/>
      <c r="BY11" s="330"/>
    </row>
    <row r="12" spans="1:77" ht="13.15" customHeight="1" x14ac:dyDescent="0.2">
      <c r="A12" s="23"/>
      <c r="B12" s="60" t="s">
        <v>114</v>
      </c>
      <c r="C12" s="262"/>
      <c r="D12" s="61" t="s">
        <v>16</v>
      </c>
      <c r="E12" s="74" t="str">
        <f>" Ikkunapinta-ala on "&amp;L12&amp;" % julkisivun pinta-alasta"</f>
        <v xml:space="preserve"> Ikkunapinta-ala on 0 % julkisivun pinta-alasta</v>
      </c>
      <c r="G12" s="176"/>
      <c r="I12" s="23"/>
      <c r="J12" s="212"/>
      <c r="K12" s="73"/>
      <c r="L12" s="69">
        <f>INT((D28+D30+D31)/(K10+0.000001)*100+0.5)</f>
        <v>0</v>
      </c>
      <c r="M12" s="208">
        <f t="shared" si="0"/>
        <v>-1</v>
      </c>
      <c r="N12" s="207"/>
      <c r="O12" s="329"/>
      <c r="P12" s="329"/>
      <c r="Q12" s="329"/>
      <c r="R12" s="329"/>
      <c r="S12" s="329"/>
      <c r="T12" s="330"/>
      <c r="U12" s="329"/>
      <c r="V12" s="329"/>
      <c r="W12" s="329"/>
      <c r="X12" s="330"/>
      <c r="Y12" s="330"/>
      <c r="Z12" s="330"/>
      <c r="AA12" s="330"/>
      <c r="AB12" s="330"/>
      <c r="AC12" s="330"/>
      <c r="AD12" s="330"/>
      <c r="AE12" s="330"/>
      <c r="AF12" s="330"/>
      <c r="AG12" s="330"/>
      <c r="AH12" s="330"/>
      <c r="AI12" s="330"/>
      <c r="AJ12" s="330"/>
      <c r="AK12" s="330"/>
      <c r="AL12" s="330"/>
      <c r="AM12" s="330"/>
      <c r="AN12" s="330"/>
      <c r="AO12" s="330"/>
      <c r="AP12" s="330"/>
      <c r="AQ12" s="330"/>
      <c r="AR12" s="330"/>
      <c r="AS12" s="330"/>
      <c r="AT12" s="330"/>
      <c r="AU12" s="330"/>
      <c r="AV12" s="330"/>
      <c r="AW12" s="330"/>
      <c r="AX12" s="330"/>
      <c r="AY12" s="330"/>
      <c r="AZ12" s="330"/>
      <c r="BA12" s="330"/>
      <c r="BB12" s="330"/>
      <c r="BC12" s="330"/>
      <c r="BD12" s="330"/>
      <c r="BE12" s="330"/>
      <c r="BF12" s="330"/>
      <c r="BG12" s="330"/>
      <c r="BH12" s="330"/>
      <c r="BI12" s="330"/>
      <c r="BJ12" s="330"/>
      <c r="BK12" s="330"/>
      <c r="BL12" s="330"/>
      <c r="BM12" s="330"/>
      <c r="BN12" s="330"/>
      <c r="BO12" s="330"/>
      <c r="BP12" s="330"/>
      <c r="BQ12" s="330"/>
      <c r="BR12" s="330"/>
      <c r="BS12" s="330"/>
      <c r="BT12" s="330"/>
      <c r="BU12" s="330"/>
      <c r="BV12" s="330"/>
      <c r="BW12" s="330"/>
      <c r="BX12" s="330"/>
      <c r="BY12" s="330"/>
    </row>
    <row r="13" spans="1:77" ht="13.15" customHeight="1" x14ac:dyDescent="0.2">
      <c r="A13" s="23"/>
      <c r="B13" s="362" t="s">
        <v>2</v>
      </c>
      <c r="C13" s="363" t="s">
        <v>178</v>
      </c>
      <c r="D13" s="364"/>
      <c r="E13" s="63" t="str">
        <f>" Lämpöhäviö on "&amp;L13&amp;" % vertailutasosta"</f>
        <v xml:space="preserve"> Lämpöhäviö on 0 % vertailutasosta</v>
      </c>
      <c r="F13" s="176"/>
      <c r="G13" s="176"/>
      <c r="I13" s="42"/>
      <c r="J13" s="212"/>
      <c r="K13" s="73"/>
      <c r="L13" s="80">
        <f>INT(K32/(J32+0.000001)*100+0.5)</f>
        <v>0</v>
      </c>
      <c r="M13" s="208">
        <f t="shared" si="0"/>
        <v>-1</v>
      </c>
      <c r="N13" s="207"/>
      <c r="O13" s="329"/>
      <c r="P13" s="329"/>
      <c r="Q13" s="329"/>
      <c r="R13" s="329"/>
      <c r="S13" s="329"/>
      <c r="T13" s="328"/>
      <c r="U13" s="329"/>
      <c r="V13" s="329"/>
      <c r="W13" s="329"/>
      <c r="X13" s="330"/>
      <c r="Y13" s="330"/>
      <c r="Z13" s="330"/>
      <c r="AA13" s="330"/>
      <c r="AB13" s="330"/>
      <c r="AC13" s="330"/>
      <c r="AD13" s="330"/>
      <c r="AE13" s="330"/>
      <c r="AF13" s="330"/>
      <c r="AG13" s="330"/>
      <c r="AH13" s="330"/>
      <c r="AI13" s="330"/>
      <c r="AJ13" s="330"/>
      <c r="AK13" s="330"/>
      <c r="AL13" s="330"/>
      <c r="AM13" s="330"/>
      <c r="AN13" s="330"/>
      <c r="AO13" s="330"/>
      <c r="AP13" s="330"/>
      <c r="AQ13" s="330"/>
      <c r="AR13" s="330"/>
      <c r="AS13" s="330"/>
      <c r="AT13" s="330"/>
      <c r="AU13" s="330"/>
      <c r="AV13" s="330"/>
      <c r="AW13" s="330"/>
      <c r="AX13" s="330"/>
      <c r="AY13" s="330"/>
      <c r="AZ13" s="330"/>
      <c r="BA13" s="330"/>
      <c r="BB13" s="330"/>
      <c r="BC13" s="330"/>
      <c r="BD13" s="330"/>
      <c r="BE13" s="330"/>
      <c r="BF13" s="330"/>
      <c r="BG13" s="330"/>
      <c r="BH13" s="330"/>
      <c r="BI13" s="330"/>
      <c r="BJ13" s="330"/>
      <c r="BK13" s="330"/>
      <c r="BL13" s="330"/>
      <c r="BM13" s="330"/>
      <c r="BN13" s="330"/>
      <c r="BO13" s="330"/>
      <c r="BP13" s="330"/>
      <c r="BQ13" s="330"/>
      <c r="BR13" s="330"/>
      <c r="BS13" s="330"/>
      <c r="BT13" s="330"/>
      <c r="BU13" s="330"/>
      <c r="BV13" s="330"/>
      <c r="BW13" s="330"/>
      <c r="BX13" s="330"/>
      <c r="BY13" s="330"/>
    </row>
    <row r="14" spans="1:77" ht="13.15" customHeight="1" x14ac:dyDescent="0.2">
      <c r="A14" s="23"/>
      <c r="B14" s="105"/>
      <c r="C14" s="365"/>
      <c r="D14" s="105"/>
      <c r="E14" s="177"/>
      <c r="F14" s="213"/>
      <c r="G14" s="214"/>
      <c r="I14" s="43"/>
      <c r="K14" s="73"/>
      <c r="L14" s="73"/>
      <c r="M14" s="208">
        <f t="shared" si="0"/>
        <v>-1</v>
      </c>
      <c r="N14" s="207"/>
      <c r="O14" s="329"/>
      <c r="P14" s="329"/>
      <c r="Q14" s="329"/>
      <c r="R14" s="329"/>
      <c r="S14" s="329"/>
      <c r="T14" s="328"/>
      <c r="U14" s="330"/>
      <c r="V14" s="330"/>
      <c r="W14" s="330"/>
      <c r="X14" s="330"/>
      <c r="Y14" s="330"/>
      <c r="Z14" s="330"/>
      <c r="AA14" s="330"/>
      <c r="AB14" s="330"/>
      <c r="AC14" s="330"/>
      <c r="AD14" s="330"/>
      <c r="AE14" s="330"/>
      <c r="AF14" s="330"/>
      <c r="AG14" s="330"/>
      <c r="AH14" s="330"/>
      <c r="AI14" s="330"/>
      <c r="AJ14" s="330"/>
      <c r="AK14" s="330"/>
      <c r="AL14" s="330"/>
      <c r="AM14" s="330"/>
      <c r="AN14" s="330"/>
      <c r="AO14" s="330"/>
      <c r="AP14" s="330"/>
      <c r="AQ14" s="330"/>
      <c r="AR14" s="330"/>
      <c r="AS14" s="330"/>
      <c r="AT14" s="330"/>
      <c r="AU14" s="330"/>
      <c r="AV14" s="330"/>
      <c r="AW14" s="330"/>
      <c r="AX14" s="330"/>
      <c r="AY14" s="330"/>
      <c r="AZ14" s="330"/>
      <c r="BA14" s="330"/>
      <c r="BB14" s="330"/>
      <c r="BC14" s="330"/>
      <c r="BD14" s="330"/>
      <c r="BE14" s="330"/>
      <c r="BF14" s="330"/>
      <c r="BG14" s="330"/>
      <c r="BH14" s="330"/>
      <c r="BI14" s="330"/>
      <c r="BJ14" s="330"/>
      <c r="BK14" s="330"/>
      <c r="BL14" s="330"/>
      <c r="BM14" s="330"/>
      <c r="BN14" s="330"/>
      <c r="BO14" s="330"/>
      <c r="BP14" s="330"/>
      <c r="BQ14" s="330"/>
      <c r="BR14" s="330"/>
      <c r="BS14" s="330"/>
      <c r="BT14" s="330"/>
      <c r="BU14" s="330"/>
      <c r="BV14" s="330"/>
      <c r="BW14" s="330"/>
      <c r="BX14" s="330"/>
      <c r="BY14" s="330"/>
    </row>
    <row r="15" spans="1:77" ht="13.15" customHeight="1" thickBot="1" x14ac:dyDescent="0.25">
      <c r="B15" s="24"/>
      <c r="C15" s="96"/>
      <c r="D15" s="24"/>
      <c r="E15" s="42"/>
      <c r="F15" s="24"/>
      <c r="G15" s="23"/>
      <c r="H15" s="23"/>
      <c r="I15" s="20"/>
      <c r="J15" s="23"/>
      <c r="K15" s="23"/>
      <c r="L15" s="215"/>
      <c r="M15" s="208">
        <f t="shared" si="0"/>
        <v>-1</v>
      </c>
      <c r="N15" s="207"/>
      <c r="O15" s="329"/>
      <c r="P15" s="329"/>
      <c r="Q15" s="329"/>
      <c r="R15" s="329"/>
      <c r="S15" s="329"/>
      <c r="T15" s="328"/>
      <c r="U15" s="330"/>
      <c r="V15" s="330"/>
      <c r="W15" s="330"/>
      <c r="X15" s="330"/>
      <c r="Y15" s="330"/>
      <c r="Z15" s="330"/>
      <c r="AA15" s="330"/>
      <c r="AB15" s="330"/>
      <c r="AC15" s="330"/>
      <c r="AD15" s="330"/>
      <c r="AE15" s="330"/>
      <c r="AF15" s="330"/>
      <c r="AG15" s="330"/>
      <c r="AH15" s="330"/>
      <c r="AI15" s="330"/>
      <c r="AJ15" s="330"/>
      <c r="AK15" s="330"/>
      <c r="AL15" s="330"/>
      <c r="AM15" s="330"/>
      <c r="AN15" s="330"/>
      <c r="AO15" s="330"/>
      <c r="AP15" s="330"/>
      <c r="AQ15" s="330"/>
      <c r="AR15" s="330"/>
      <c r="AS15" s="330"/>
      <c r="AT15" s="330"/>
      <c r="AU15" s="330"/>
      <c r="AV15" s="330"/>
      <c r="AW15" s="330"/>
      <c r="AX15" s="330"/>
      <c r="AY15" s="330"/>
      <c r="AZ15" s="330"/>
      <c r="BA15" s="330"/>
      <c r="BB15" s="330"/>
      <c r="BC15" s="330"/>
      <c r="BD15" s="330"/>
      <c r="BE15" s="330"/>
      <c r="BF15" s="330"/>
      <c r="BG15" s="330"/>
      <c r="BH15" s="330"/>
      <c r="BI15" s="330"/>
      <c r="BJ15" s="330"/>
      <c r="BK15" s="330"/>
      <c r="BL15" s="330"/>
      <c r="BM15" s="330"/>
      <c r="BN15" s="330"/>
      <c r="BO15" s="330"/>
      <c r="BP15" s="330"/>
      <c r="BQ15" s="330"/>
      <c r="BR15" s="330"/>
      <c r="BS15" s="330"/>
      <c r="BT15" s="330"/>
      <c r="BU15" s="330"/>
      <c r="BV15" s="330"/>
      <c r="BW15" s="330"/>
      <c r="BX15" s="330"/>
      <c r="BY15" s="330"/>
    </row>
    <row r="16" spans="1:77" ht="13.15" customHeight="1" x14ac:dyDescent="0.2">
      <c r="A16" s="145"/>
      <c r="B16" s="248" t="s">
        <v>20</v>
      </c>
      <c r="C16" s="27"/>
      <c r="D16" s="27"/>
      <c r="E16" s="27"/>
      <c r="F16" s="27"/>
      <c r="G16" s="27"/>
      <c r="H16" s="28"/>
      <c r="I16" s="42"/>
      <c r="J16" s="494" t="s">
        <v>21</v>
      </c>
      <c r="K16" s="495"/>
      <c r="L16" s="21"/>
      <c r="M16" s="22">
        <f t="shared" si="0"/>
        <v>-1</v>
      </c>
      <c r="N16" s="207"/>
      <c r="O16" s="329"/>
      <c r="P16" s="329"/>
      <c r="Q16" s="329"/>
      <c r="R16" s="329"/>
      <c r="S16" s="329"/>
      <c r="T16" s="328"/>
      <c r="U16" s="330"/>
      <c r="V16" s="330"/>
      <c r="W16" s="330"/>
      <c r="X16" s="330"/>
      <c r="Y16" s="330"/>
      <c r="Z16" s="330"/>
      <c r="AA16" s="330"/>
      <c r="AB16" s="330"/>
      <c r="AC16" s="330"/>
      <c r="AD16" s="330"/>
      <c r="AE16" s="330"/>
      <c r="AF16" s="330"/>
      <c r="AG16" s="330"/>
      <c r="AH16" s="330"/>
      <c r="AI16" s="330"/>
      <c r="AJ16" s="330"/>
      <c r="AK16" s="330"/>
      <c r="AL16" s="330"/>
      <c r="AM16" s="330"/>
      <c r="AN16" s="330"/>
      <c r="AO16" s="330"/>
      <c r="AP16" s="330"/>
      <c r="AQ16" s="330"/>
      <c r="AR16" s="330"/>
      <c r="AS16" s="330"/>
      <c r="AT16" s="330"/>
      <c r="AU16" s="330"/>
      <c r="AV16" s="330"/>
      <c r="AW16" s="330"/>
      <c r="AX16" s="330"/>
      <c r="AY16" s="330"/>
      <c r="AZ16" s="330"/>
      <c r="BA16" s="330"/>
      <c r="BB16" s="330"/>
      <c r="BC16" s="330"/>
      <c r="BD16" s="330"/>
      <c r="BE16" s="330"/>
      <c r="BF16" s="330"/>
      <c r="BG16" s="330"/>
      <c r="BH16" s="330"/>
      <c r="BI16" s="330"/>
      <c r="BJ16" s="330"/>
      <c r="BK16" s="330"/>
      <c r="BL16" s="330"/>
      <c r="BM16" s="330"/>
      <c r="BN16" s="330"/>
      <c r="BO16" s="330"/>
      <c r="BP16" s="330"/>
      <c r="BQ16" s="330"/>
      <c r="BR16" s="330"/>
      <c r="BS16" s="330"/>
      <c r="BT16" s="330"/>
      <c r="BU16" s="330"/>
      <c r="BV16" s="330"/>
      <c r="BW16" s="330"/>
      <c r="BX16" s="330"/>
      <c r="BY16" s="330"/>
    </row>
    <row r="17" spans="1:77" ht="13.15" customHeight="1" x14ac:dyDescent="0.2">
      <c r="A17" s="145"/>
      <c r="B17" s="102"/>
      <c r="C17" s="402" t="s">
        <v>22</v>
      </c>
      <c r="D17" s="496"/>
      <c r="E17" s="402" t="s">
        <v>23</v>
      </c>
      <c r="F17" s="403"/>
      <c r="G17" s="403"/>
      <c r="H17" s="498"/>
      <c r="I17" s="103"/>
      <c r="J17" s="499" t="s">
        <v>130</v>
      </c>
      <c r="K17" s="498"/>
      <c r="L17" s="21"/>
      <c r="M17" s="22">
        <f t="shared" si="0"/>
        <v>-1</v>
      </c>
      <c r="N17" s="207"/>
      <c r="O17" s="329"/>
      <c r="P17" s="329"/>
      <c r="Q17" s="329"/>
      <c r="R17" s="329"/>
      <c r="S17" s="329"/>
      <c r="T17" s="328"/>
      <c r="U17" s="328"/>
      <c r="V17" s="328"/>
      <c r="W17" s="329"/>
      <c r="X17" s="329"/>
      <c r="Y17" s="329"/>
      <c r="Z17" s="329"/>
      <c r="AA17" s="328"/>
      <c r="AB17" s="328"/>
      <c r="AC17" s="328"/>
      <c r="AD17" s="330"/>
      <c r="AE17" s="330"/>
      <c r="AF17" s="330"/>
      <c r="AG17" s="330"/>
      <c r="AH17" s="330"/>
      <c r="AI17" s="330"/>
      <c r="AJ17" s="330"/>
      <c r="AK17" s="330"/>
      <c r="AL17" s="330"/>
      <c r="AM17" s="330"/>
      <c r="AN17" s="330"/>
      <c r="AO17" s="330"/>
      <c r="AP17" s="330"/>
      <c r="AQ17" s="330"/>
      <c r="AR17" s="330"/>
      <c r="AS17" s="330"/>
      <c r="AT17" s="330"/>
      <c r="AU17" s="330"/>
      <c r="AV17" s="330"/>
      <c r="AW17" s="330"/>
      <c r="AX17" s="330"/>
      <c r="AY17" s="330"/>
      <c r="AZ17" s="330"/>
      <c r="BA17" s="330"/>
      <c r="BB17" s="330"/>
      <c r="BC17" s="330"/>
      <c r="BD17" s="330"/>
      <c r="BE17" s="330"/>
      <c r="BF17" s="330"/>
      <c r="BG17" s="330"/>
      <c r="BH17" s="330"/>
      <c r="BI17" s="330"/>
      <c r="BJ17" s="330"/>
      <c r="BK17" s="330"/>
      <c r="BL17" s="330"/>
      <c r="BM17" s="330"/>
      <c r="BN17" s="330"/>
      <c r="BO17" s="330"/>
      <c r="BP17" s="330"/>
      <c r="BQ17" s="330"/>
      <c r="BR17" s="330"/>
      <c r="BS17" s="330"/>
      <c r="BT17" s="330"/>
      <c r="BU17" s="330"/>
      <c r="BV17" s="330"/>
      <c r="BW17" s="330"/>
      <c r="BX17" s="330"/>
      <c r="BY17" s="330"/>
    </row>
    <row r="18" spans="1:77" ht="13.15" customHeight="1" x14ac:dyDescent="0.2">
      <c r="A18" s="145"/>
      <c r="B18" s="102"/>
      <c r="C18" s="529"/>
      <c r="D18" s="530"/>
      <c r="E18" s="404"/>
      <c r="F18" s="405"/>
      <c r="G18" s="405"/>
      <c r="H18" s="389"/>
      <c r="I18" s="106"/>
      <c r="J18" s="388"/>
      <c r="K18" s="389"/>
      <c r="L18" s="21"/>
      <c r="M18" s="22">
        <f t="shared" si="0"/>
        <v>-1</v>
      </c>
      <c r="N18" s="207"/>
      <c r="O18" s="329"/>
      <c r="P18" s="329"/>
      <c r="Q18" s="329"/>
      <c r="R18" s="329"/>
      <c r="S18" s="329"/>
      <c r="T18" s="328"/>
      <c r="U18" s="328"/>
      <c r="V18" s="331"/>
      <c r="W18" s="329"/>
      <c r="X18" s="329"/>
      <c r="Y18" s="329"/>
      <c r="Z18" s="329"/>
      <c r="AA18" s="331"/>
      <c r="AB18" s="328"/>
      <c r="AC18" s="328"/>
      <c r="AD18" s="330"/>
      <c r="AE18" s="331"/>
      <c r="AF18" s="330"/>
      <c r="AG18" s="331"/>
      <c r="AH18" s="330"/>
      <c r="AI18" s="330"/>
      <c r="AJ18" s="330"/>
      <c r="AK18" s="330"/>
      <c r="AL18" s="330"/>
      <c r="AM18" s="330"/>
      <c r="AN18" s="330"/>
      <c r="AO18" s="330"/>
      <c r="AP18" s="330"/>
      <c r="AQ18" s="330"/>
      <c r="AR18" s="330"/>
      <c r="AS18" s="330"/>
      <c r="AT18" s="330"/>
      <c r="AU18" s="330"/>
      <c r="AV18" s="330"/>
      <c r="AW18" s="330"/>
      <c r="AX18" s="330"/>
      <c r="AY18" s="330"/>
      <c r="AZ18" s="330"/>
      <c r="BA18" s="330"/>
      <c r="BB18" s="330"/>
      <c r="BC18" s="330"/>
      <c r="BD18" s="330"/>
      <c r="BE18" s="330"/>
      <c r="BF18" s="330"/>
      <c r="BG18" s="330"/>
      <c r="BH18" s="330"/>
      <c r="BI18" s="330"/>
      <c r="BJ18" s="330"/>
      <c r="BK18" s="330"/>
      <c r="BL18" s="330"/>
      <c r="BM18" s="330"/>
      <c r="BN18" s="330"/>
      <c r="BO18" s="330"/>
      <c r="BP18" s="330"/>
      <c r="BQ18" s="330"/>
      <c r="BR18" s="330"/>
      <c r="BS18" s="330"/>
      <c r="BT18" s="330"/>
      <c r="BU18" s="330"/>
      <c r="BV18" s="330"/>
      <c r="BW18" s="330"/>
      <c r="BX18" s="330"/>
      <c r="BY18" s="330"/>
    </row>
    <row r="19" spans="1:77" ht="13.15" customHeight="1" x14ac:dyDescent="0.2">
      <c r="A19" s="145"/>
      <c r="B19" s="95" t="s">
        <v>25</v>
      </c>
      <c r="C19" s="419" t="s">
        <v>26</v>
      </c>
      <c r="D19" s="419" t="s">
        <v>27</v>
      </c>
      <c r="E19" s="428" t="s">
        <v>26</v>
      </c>
      <c r="F19" s="531"/>
      <c r="G19" s="428" t="s">
        <v>27</v>
      </c>
      <c r="H19" s="464"/>
      <c r="I19" s="216"/>
      <c r="J19" s="414" t="s">
        <v>28</v>
      </c>
      <c r="K19" s="464" t="s">
        <v>29</v>
      </c>
      <c r="L19" s="21"/>
      <c r="M19" s="22">
        <f t="shared" si="0"/>
        <v>-1</v>
      </c>
      <c r="N19" s="207"/>
      <c r="O19" s="329"/>
      <c r="P19" s="329"/>
      <c r="Q19" s="329"/>
      <c r="R19" s="329"/>
      <c r="S19" s="329"/>
      <c r="T19" s="328"/>
      <c r="U19" s="328"/>
      <c r="V19" s="328"/>
      <c r="W19" s="329"/>
      <c r="X19" s="329"/>
      <c r="Y19" s="329"/>
      <c r="Z19" s="329"/>
      <c r="AA19" s="332"/>
      <c r="AB19" s="328"/>
      <c r="AC19" s="328"/>
      <c r="AD19" s="330"/>
      <c r="AE19" s="330"/>
      <c r="AF19" s="330"/>
      <c r="AG19" s="330"/>
      <c r="AH19" s="330"/>
      <c r="AI19" s="330"/>
      <c r="AJ19" s="330"/>
      <c r="AK19" s="330"/>
      <c r="AL19" s="330"/>
      <c r="AM19" s="330"/>
      <c r="AN19" s="330"/>
      <c r="AO19" s="330"/>
      <c r="AP19" s="330"/>
      <c r="AQ19" s="330"/>
      <c r="AR19" s="330"/>
      <c r="AS19" s="330"/>
      <c r="AT19" s="330"/>
      <c r="AU19" s="330"/>
      <c r="AV19" s="330"/>
      <c r="AW19" s="330"/>
      <c r="AX19" s="330"/>
      <c r="AY19" s="330"/>
      <c r="AZ19" s="330"/>
      <c r="BA19" s="330"/>
      <c r="BB19" s="330"/>
      <c r="BC19" s="330"/>
      <c r="BD19" s="330"/>
      <c r="BE19" s="330"/>
      <c r="BF19" s="330"/>
      <c r="BG19" s="330"/>
      <c r="BH19" s="330"/>
      <c r="BI19" s="330"/>
      <c r="BJ19" s="330"/>
      <c r="BK19" s="330"/>
      <c r="BL19" s="330"/>
      <c r="BM19" s="330"/>
      <c r="BN19" s="330"/>
      <c r="BO19" s="330"/>
      <c r="BP19" s="330"/>
      <c r="BQ19" s="330"/>
      <c r="BR19" s="330"/>
      <c r="BS19" s="330"/>
      <c r="BT19" s="330"/>
      <c r="BU19" s="330"/>
      <c r="BV19" s="330"/>
      <c r="BW19" s="330"/>
      <c r="BX19" s="330"/>
      <c r="BY19" s="330"/>
    </row>
    <row r="20" spans="1:77" ht="13.15" customHeight="1" x14ac:dyDescent="0.2">
      <c r="A20" s="145"/>
      <c r="B20" s="217"/>
      <c r="C20" s="419"/>
      <c r="D20" s="419"/>
      <c r="E20" s="430"/>
      <c r="F20" s="532"/>
      <c r="G20" s="430"/>
      <c r="H20" s="465"/>
      <c r="I20" s="107"/>
      <c r="J20" s="415"/>
      <c r="K20" s="465"/>
      <c r="L20" s="21"/>
      <c r="M20" s="22">
        <f t="shared" si="0"/>
        <v>-1</v>
      </c>
      <c r="N20" s="207"/>
      <c r="O20" s="329"/>
      <c r="P20" s="329"/>
      <c r="Q20" s="329"/>
      <c r="R20" s="329"/>
      <c r="S20" s="329"/>
      <c r="T20" s="328"/>
      <c r="U20" s="328"/>
      <c r="V20" s="328"/>
      <c r="W20" s="329"/>
      <c r="X20" s="329"/>
      <c r="Y20" s="329"/>
      <c r="Z20" s="329"/>
      <c r="AA20" s="328"/>
      <c r="AB20" s="328"/>
      <c r="AC20" s="328"/>
      <c r="AD20" s="330"/>
      <c r="AE20" s="330"/>
      <c r="AF20" s="330"/>
      <c r="AG20" s="330"/>
      <c r="AH20" s="330"/>
      <c r="AI20" s="330"/>
      <c r="AJ20" s="330"/>
      <c r="AK20" s="330"/>
      <c r="AL20" s="330"/>
      <c r="AM20" s="330"/>
      <c r="AN20" s="330"/>
      <c r="AO20" s="330"/>
      <c r="AP20" s="330"/>
      <c r="AQ20" s="330"/>
      <c r="AR20" s="330"/>
      <c r="AS20" s="330"/>
      <c r="AT20" s="330"/>
      <c r="AU20" s="330"/>
      <c r="AV20" s="330"/>
      <c r="AW20" s="330"/>
      <c r="AX20" s="330"/>
      <c r="AY20" s="330"/>
      <c r="AZ20" s="330"/>
      <c r="BA20" s="330"/>
      <c r="BB20" s="330"/>
      <c r="BC20" s="330"/>
      <c r="BD20" s="330"/>
      <c r="BE20" s="330"/>
      <c r="BF20" s="330"/>
      <c r="BG20" s="330"/>
      <c r="BH20" s="330"/>
      <c r="BI20" s="330"/>
      <c r="BJ20" s="330"/>
      <c r="BK20" s="330"/>
      <c r="BL20" s="330"/>
      <c r="BM20" s="330"/>
      <c r="BN20" s="330"/>
      <c r="BO20" s="330"/>
      <c r="BP20" s="330"/>
      <c r="BQ20" s="330"/>
      <c r="BR20" s="330"/>
      <c r="BS20" s="330"/>
      <c r="BT20" s="330"/>
      <c r="BU20" s="330"/>
      <c r="BV20" s="330"/>
      <c r="BW20" s="330"/>
      <c r="BX20" s="330"/>
      <c r="BY20" s="330"/>
    </row>
    <row r="21" spans="1:77" ht="13.15" customHeight="1" x14ac:dyDescent="0.2">
      <c r="A21" s="145"/>
      <c r="B21" s="112" t="s">
        <v>31</v>
      </c>
      <c r="C21" s="113">
        <f>(D21+((D21+D22)=0)*((D28+C29)&gt;0)*1E-50)/(D21+D22+1E-50)*(D21+D22+D28-C28)</f>
        <v>0</v>
      </c>
      <c r="D21" s="327"/>
      <c r="E21" s="502">
        <v>0.24</v>
      </c>
      <c r="F21" s="503"/>
      <c r="G21" s="504"/>
      <c r="H21" s="505"/>
      <c r="I21" s="218"/>
      <c r="J21" s="115">
        <f t="shared" ref="J21:J31" si="1">C21*E21</f>
        <v>0</v>
      </c>
      <c r="K21" s="116">
        <f>D21*G21</f>
        <v>0</v>
      </c>
      <c r="L21" s="21"/>
      <c r="M21" s="22">
        <f t="shared" si="0"/>
        <v>-1</v>
      </c>
      <c r="N21" s="207"/>
      <c r="O21" s="329"/>
      <c r="P21" s="329"/>
      <c r="Q21" s="329"/>
      <c r="R21" s="329"/>
      <c r="S21" s="329"/>
      <c r="T21" s="328"/>
      <c r="U21" s="328"/>
      <c r="V21" s="328"/>
      <c r="W21" s="329"/>
      <c r="X21" s="329"/>
      <c r="Y21" s="329"/>
      <c r="Z21" s="329"/>
      <c r="AA21" s="328"/>
      <c r="AB21" s="328"/>
      <c r="AC21" s="328"/>
      <c r="AD21" s="330"/>
      <c r="AE21" s="330"/>
      <c r="AF21" s="330"/>
      <c r="AG21" s="330"/>
      <c r="AH21" s="330"/>
      <c r="AI21" s="330"/>
      <c r="AJ21" s="330"/>
      <c r="AK21" s="330"/>
      <c r="AL21" s="330"/>
      <c r="AM21" s="330"/>
      <c r="AN21" s="330"/>
      <c r="AO21" s="330"/>
      <c r="AP21" s="330"/>
      <c r="AQ21" s="330"/>
      <c r="AR21" s="330"/>
      <c r="AS21" s="330"/>
      <c r="AT21" s="330"/>
      <c r="AU21" s="330"/>
      <c r="AV21" s="330"/>
      <c r="AW21" s="330"/>
      <c r="AX21" s="330"/>
      <c r="AY21" s="330"/>
      <c r="AZ21" s="330"/>
      <c r="BA21" s="330"/>
      <c r="BB21" s="330"/>
      <c r="BC21" s="330"/>
      <c r="BD21" s="330"/>
      <c r="BE21" s="330"/>
      <c r="BF21" s="330"/>
      <c r="BG21" s="330"/>
      <c r="BH21" s="330"/>
      <c r="BI21" s="330"/>
      <c r="BJ21" s="330"/>
      <c r="BK21" s="330"/>
      <c r="BL21" s="330"/>
      <c r="BM21" s="330"/>
      <c r="BN21" s="330"/>
      <c r="BO21" s="330"/>
      <c r="BP21" s="330"/>
      <c r="BQ21" s="330"/>
      <c r="BR21" s="330"/>
      <c r="BS21" s="330"/>
      <c r="BT21" s="330"/>
      <c r="BU21" s="330"/>
      <c r="BV21" s="330"/>
      <c r="BW21" s="330"/>
      <c r="BX21" s="330"/>
      <c r="BY21" s="330"/>
    </row>
    <row r="22" spans="1:77" ht="13.15" customHeight="1" x14ac:dyDescent="0.2">
      <c r="A22" s="145"/>
      <c r="B22" s="370" t="s">
        <v>190</v>
      </c>
      <c r="C22" s="113">
        <f>D22/(D21+D22+1E-50)*(D21+D22+D28-C28)</f>
        <v>0</v>
      </c>
      <c r="D22" s="327"/>
      <c r="E22" s="502">
        <v>0.8</v>
      </c>
      <c r="F22" s="503"/>
      <c r="G22" s="504"/>
      <c r="H22" s="505"/>
      <c r="I22" s="218"/>
      <c r="J22" s="115">
        <f t="shared" si="1"/>
        <v>0</v>
      </c>
      <c r="K22" s="116">
        <f>D22*G22</f>
        <v>0</v>
      </c>
      <c r="L22" s="21"/>
      <c r="M22" s="22">
        <f t="shared" si="0"/>
        <v>-1</v>
      </c>
      <c r="N22" s="207"/>
      <c r="O22" s="348"/>
      <c r="P22" s="348"/>
      <c r="Q22" s="329"/>
      <c r="R22" s="329"/>
      <c r="S22" s="329"/>
      <c r="T22" s="328"/>
      <c r="U22" s="328"/>
      <c r="V22" s="328"/>
      <c r="W22" s="329"/>
      <c r="X22" s="329"/>
      <c r="Y22" s="329"/>
      <c r="Z22" s="329"/>
      <c r="AA22" s="328"/>
      <c r="AB22" s="328"/>
      <c r="AC22" s="328"/>
      <c r="AD22" s="330"/>
      <c r="AE22" s="330"/>
      <c r="AF22" s="330"/>
      <c r="AG22" s="330"/>
      <c r="AH22" s="330"/>
      <c r="AI22" s="330"/>
      <c r="AJ22" s="330"/>
      <c r="AK22" s="330"/>
      <c r="AL22" s="330"/>
      <c r="AM22" s="330"/>
      <c r="AN22" s="330"/>
      <c r="AO22" s="330"/>
      <c r="AP22" s="330"/>
      <c r="AQ22" s="330"/>
      <c r="AR22" s="330"/>
      <c r="AS22" s="330"/>
      <c r="AT22" s="330"/>
      <c r="AU22" s="330"/>
      <c r="AV22" s="330"/>
      <c r="AW22" s="330"/>
      <c r="AX22" s="330"/>
      <c r="AY22" s="330"/>
      <c r="AZ22" s="330"/>
      <c r="BA22" s="330"/>
      <c r="BB22" s="330"/>
      <c r="BC22" s="330"/>
      <c r="BD22" s="330"/>
      <c r="BE22" s="330"/>
      <c r="BF22" s="330"/>
      <c r="BG22" s="330"/>
      <c r="BH22" s="330"/>
      <c r="BI22" s="330"/>
      <c r="BJ22" s="330"/>
      <c r="BK22" s="330"/>
      <c r="BL22" s="330"/>
      <c r="BM22" s="330"/>
      <c r="BN22" s="330"/>
      <c r="BO22" s="330"/>
      <c r="BP22" s="330"/>
      <c r="BQ22" s="330"/>
      <c r="BR22" s="330"/>
      <c r="BS22" s="330"/>
      <c r="BT22" s="330"/>
      <c r="BU22" s="330"/>
      <c r="BV22" s="330"/>
      <c r="BW22" s="330"/>
      <c r="BX22" s="330"/>
      <c r="BY22" s="330"/>
    </row>
    <row r="23" spans="1:77" ht="13.15" customHeight="1" x14ac:dyDescent="0.2">
      <c r="A23" s="145"/>
      <c r="B23" s="112" t="s">
        <v>32</v>
      </c>
      <c r="C23" s="113">
        <f>D23+D30+D31-C30-C31</f>
        <v>0</v>
      </c>
      <c r="D23" s="327"/>
      <c r="E23" s="502">
        <v>0.15</v>
      </c>
      <c r="F23" s="503"/>
      <c r="G23" s="504"/>
      <c r="H23" s="505"/>
      <c r="I23" s="219"/>
      <c r="J23" s="115">
        <f t="shared" si="1"/>
        <v>0</v>
      </c>
      <c r="K23" s="116">
        <f>D23*G23</f>
        <v>0</v>
      </c>
      <c r="L23" s="21"/>
      <c r="M23" s="22">
        <f t="shared" si="0"/>
        <v>-1</v>
      </c>
      <c r="N23" s="207"/>
      <c r="O23" s="348"/>
      <c r="P23" s="348"/>
      <c r="Q23" s="329"/>
      <c r="R23" s="329"/>
      <c r="S23" s="329"/>
      <c r="T23" s="328"/>
      <c r="U23" s="328"/>
      <c r="V23" s="328"/>
      <c r="W23" s="329"/>
      <c r="X23" s="329"/>
      <c r="Y23" s="329"/>
      <c r="Z23" s="329"/>
      <c r="AA23" s="328"/>
      <c r="AB23" s="328"/>
      <c r="AC23" s="328"/>
      <c r="AD23" s="330"/>
      <c r="AE23" s="330"/>
      <c r="AF23" s="330"/>
      <c r="AG23" s="330"/>
      <c r="AH23" s="330"/>
      <c r="AI23" s="330"/>
      <c r="AJ23" s="330"/>
      <c r="AK23" s="330"/>
      <c r="AL23" s="330"/>
      <c r="AM23" s="330"/>
      <c r="AN23" s="330"/>
      <c r="AO23" s="330"/>
      <c r="AP23" s="330"/>
      <c r="AQ23" s="330"/>
      <c r="AR23" s="330"/>
      <c r="AS23" s="330"/>
      <c r="AT23" s="330"/>
      <c r="AU23" s="330"/>
      <c r="AV23" s="330"/>
      <c r="AW23" s="330"/>
      <c r="AX23" s="330"/>
      <c r="AY23" s="330"/>
      <c r="AZ23" s="330"/>
      <c r="BA23" s="330"/>
      <c r="BB23" s="330"/>
      <c r="BC23" s="330"/>
      <c r="BD23" s="330"/>
      <c r="BE23" s="330"/>
      <c r="BF23" s="330"/>
      <c r="BG23" s="330"/>
      <c r="BH23" s="330"/>
      <c r="BI23" s="330"/>
      <c r="BJ23" s="330"/>
      <c r="BK23" s="330"/>
      <c r="BL23" s="330"/>
      <c r="BM23" s="330"/>
      <c r="BN23" s="330"/>
      <c r="BO23" s="330"/>
      <c r="BP23" s="330"/>
      <c r="BQ23" s="330"/>
      <c r="BR23" s="330"/>
      <c r="BS23" s="330"/>
      <c r="BT23" s="330"/>
      <c r="BU23" s="330"/>
      <c r="BV23" s="330"/>
      <c r="BW23" s="330"/>
      <c r="BX23" s="330"/>
      <c r="BY23" s="330"/>
    </row>
    <row r="24" spans="1:77" ht="13.15" customHeight="1" x14ac:dyDescent="0.2">
      <c r="A24" s="145"/>
      <c r="B24" s="112" t="s">
        <v>33</v>
      </c>
      <c r="C24" s="451"/>
      <c r="D24" s="452"/>
      <c r="E24" s="502">
        <v>0.15</v>
      </c>
      <c r="F24" s="503"/>
      <c r="G24" s="504"/>
      <c r="H24" s="505"/>
      <c r="I24" s="219"/>
      <c r="J24" s="115">
        <f t="shared" si="1"/>
        <v>0</v>
      </c>
      <c r="K24" s="116">
        <f>C24*G24</f>
        <v>0</v>
      </c>
      <c r="L24" s="21"/>
      <c r="M24" s="22">
        <f t="shared" si="0"/>
        <v>-1</v>
      </c>
      <c r="N24" s="207"/>
      <c r="O24" s="349">
        <v>42730</v>
      </c>
      <c r="P24" s="348"/>
      <c r="Q24" s="329"/>
      <c r="R24" s="329"/>
      <c r="S24" s="329"/>
      <c r="T24" s="328"/>
      <c r="U24" s="328"/>
      <c r="V24" s="328"/>
      <c r="W24" s="329"/>
      <c r="X24" s="329"/>
      <c r="Y24" s="329"/>
      <c r="Z24" s="329"/>
      <c r="AA24" s="329"/>
      <c r="AB24" s="329"/>
      <c r="AC24" s="329"/>
      <c r="AD24" s="333"/>
      <c r="AE24" s="330"/>
      <c r="AF24" s="330"/>
      <c r="AG24" s="330"/>
      <c r="AH24" s="330"/>
      <c r="AI24" s="330"/>
      <c r="AJ24" s="330"/>
      <c r="AK24" s="330"/>
      <c r="AL24" s="330"/>
      <c r="AM24" s="330"/>
      <c r="AN24" s="330"/>
      <c r="AO24" s="330"/>
      <c r="AP24" s="330"/>
      <c r="AQ24" s="330"/>
      <c r="AR24" s="330"/>
      <c r="AS24" s="330"/>
      <c r="AT24" s="330"/>
      <c r="AU24" s="330"/>
      <c r="AV24" s="330"/>
      <c r="AW24" s="330"/>
      <c r="AX24" s="330"/>
      <c r="AY24" s="330"/>
      <c r="AZ24" s="330"/>
      <c r="BA24" s="330"/>
      <c r="BB24" s="330"/>
      <c r="BC24" s="330"/>
      <c r="BD24" s="330"/>
      <c r="BE24" s="330"/>
      <c r="BF24" s="330"/>
      <c r="BG24" s="330"/>
      <c r="BH24" s="330"/>
      <c r="BI24" s="330"/>
      <c r="BJ24" s="330"/>
      <c r="BK24" s="330"/>
      <c r="BL24" s="330"/>
      <c r="BM24" s="330"/>
      <c r="BN24" s="330"/>
      <c r="BO24" s="330"/>
      <c r="BP24" s="330"/>
      <c r="BQ24" s="330"/>
      <c r="BR24" s="330"/>
      <c r="BS24" s="330"/>
      <c r="BT24" s="330"/>
      <c r="BU24" s="330"/>
      <c r="BV24" s="330"/>
      <c r="BW24" s="330"/>
      <c r="BX24" s="330"/>
      <c r="BY24" s="330"/>
    </row>
    <row r="25" spans="1:77" ht="13.15" customHeight="1" x14ac:dyDescent="0.2">
      <c r="A25" s="145"/>
      <c r="B25" s="120" t="s">
        <v>161</v>
      </c>
      <c r="C25" s="451"/>
      <c r="D25" s="452"/>
      <c r="E25" s="502">
        <v>0.19</v>
      </c>
      <c r="F25" s="503"/>
      <c r="G25" s="504"/>
      <c r="H25" s="505"/>
      <c r="I25" s="219"/>
      <c r="J25" s="115">
        <f t="shared" si="1"/>
        <v>0</v>
      </c>
      <c r="K25" s="116">
        <f>C25*G25</f>
        <v>0</v>
      </c>
      <c r="L25" s="21"/>
      <c r="M25" s="22">
        <f t="shared" si="0"/>
        <v>-1</v>
      </c>
      <c r="N25" s="207"/>
      <c r="O25" s="348"/>
      <c r="P25" s="348"/>
      <c r="Q25" s="329"/>
      <c r="R25" s="329"/>
      <c r="S25" s="329"/>
      <c r="T25" s="328"/>
      <c r="U25" s="328"/>
      <c r="V25" s="334"/>
      <c r="W25" s="329"/>
      <c r="X25" s="329"/>
      <c r="Y25" s="329"/>
      <c r="Z25" s="335"/>
      <c r="AA25" s="329"/>
      <c r="AB25" s="329"/>
      <c r="AC25" s="336"/>
      <c r="AD25" s="337"/>
      <c r="AE25" s="337"/>
      <c r="AF25" s="337"/>
      <c r="AG25" s="330"/>
      <c r="AH25" s="330"/>
      <c r="AI25" s="330"/>
      <c r="AJ25" s="330"/>
      <c r="AK25" s="330"/>
      <c r="AL25" s="330"/>
      <c r="AM25" s="330"/>
      <c r="AN25" s="330"/>
      <c r="AO25" s="330"/>
      <c r="AP25" s="330"/>
      <c r="AQ25" s="330"/>
      <c r="AR25" s="330"/>
      <c r="AS25" s="330"/>
      <c r="AT25" s="330"/>
      <c r="AU25" s="330"/>
      <c r="AV25" s="330"/>
      <c r="AW25" s="330"/>
      <c r="AX25" s="330"/>
      <c r="AY25" s="330"/>
      <c r="AZ25" s="330"/>
      <c r="BA25" s="330"/>
      <c r="BB25" s="330"/>
      <c r="BC25" s="330"/>
      <c r="BD25" s="330"/>
      <c r="BE25" s="330"/>
      <c r="BF25" s="330"/>
      <c r="BG25" s="330"/>
      <c r="BH25" s="330"/>
      <c r="BI25" s="330"/>
      <c r="BJ25" s="330"/>
      <c r="BK25" s="330"/>
      <c r="BL25" s="330"/>
      <c r="BM25" s="330"/>
      <c r="BN25" s="330"/>
      <c r="BO25" s="330"/>
      <c r="BP25" s="330"/>
      <c r="BQ25" s="330"/>
      <c r="BR25" s="330"/>
      <c r="BS25" s="330"/>
      <c r="BT25" s="330"/>
      <c r="BU25" s="330"/>
      <c r="BV25" s="330"/>
      <c r="BW25" s="330"/>
      <c r="BX25" s="330"/>
      <c r="BY25" s="330"/>
    </row>
    <row r="26" spans="1:77" ht="13.15" customHeight="1" x14ac:dyDescent="0.2">
      <c r="A26" s="145"/>
      <c r="B26" s="120" t="s">
        <v>162</v>
      </c>
      <c r="C26" s="451"/>
      <c r="D26" s="452"/>
      <c r="E26" s="502">
        <v>0.24</v>
      </c>
      <c r="F26" s="503"/>
      <c r="G26" s="504"/>
      <c r="H26" s="505"/>
      <c r="I26" s="219"/>
      <c r="J26" s="115">
        <f t="shared" si="1"/>
        <v>0</v>
      </c>
      <c r="K26" s="116">
        <f>C26*G26</f>
        <v>0</v>
      </c>
      <c r="L26" s="21"/>
      <c r="M26" s="22">
        <f t="shared" si="0"/>
        <v>-1</v>
      </c>
      <c r="N26" s="207"/>
      <c r="O26" s="348"/>
      <c r="P26" s="348"/>
      <c r="Q26" s="329"/>
      <c r="R26" s="329"/>
      <c r="S26" s="329"/>
      <c r="T26" s="328"/>
      <c r="U26" s="328"/>
      <c r="V26" s="338"/>
      <c r="W26" s="329"/>
      <c r="X26" s="329"/>
      <c r="Y26" s="329"/>
      <c r="Z26" s="335"/>
      <c r="AA26" s="335"/>
      <c r="AB26" s="329"/>
      <c r="AC26" s="329"/>
      <c r="AD26" s="337"/>
      <c r="AE26" s="339"/>
      <c r="AF26" s="340"/>
      <c r="AG26" s="330"/>
      <c r="AH26" s="333"/>
      <c r="AI26" s="330"/>
      <c r="AJ26" s="330"/>
      <c r="AK26" s="330"/>
      <c r="AL26" s="330"/>
      <c r="AM26" s="330"/>
      <c r="AN26" s="330"/>
      <c r="AO26" s="330"/>
      <c r="AP26" s="330"/>
      <c r="AQ26" s="330"/>
      <c r="AR26" s="330"/>
      <c r="AS26" s="330"/>
      <c r="AT26" s="330"/>
      <c r="AU26" s="330"/>
      <c r="AV26" s="330"/>
      <c r="AW26" s="330"/>
      <c r="AX26" s="330"/>
      <c r="AY26" s="330"/>
      <c r="AZ26" s="330"/>
      <c r="BA26" s="330"/>
      <c r="BB26" s="330"/>
      <c r="BC26" s="330"/>
      <c r="BD26" s="330"/>
      <c r="BE26" s="330"/>
      <c r="BF26" s="330"/>
      <c r="BG26" s="330"/>
      <c r="BH26" s="330"/>
      <c r="BI26" s="330"/>
      <c r="BJ26" s="330"/>
      <c r="BK26" s="330"/>
      <c r="BL26" s="330"/>
      <c r="BM26" s="330"/>
      <c r="BN26" s="330"/>
      <c r="BO26" s="330"/>
      <c r="BP26" s="330"/>
      <c r="BQ26" s="330"/>
      <c r="BR26" s="330"/>
      <c r="BS26" s="330"/>
      <c r="BT26" s="330"/>
      <c r="BU26" s="330"/>
      <c r="BV26" s="330"/>
      <c r="BW26" s="330"/>
      <c r="BX26" s="330"/>
      <c r="BY26" s="330"/>
    </row>
    <row r="27" spans="1:77" ht="13.15" customHeight="1" x14ac:dyDescent="0.2">
      <c r="A27" s="145"/>
      <c r="B27" s="120" t="s">
        <v>163</v>
      </c>
      <c r="C27" s="451"/>
      <c r="D27" s="452"/>
      <c r="E27" s="502">
        <v>0.24</v>
      </c>
      <c r="F27" s="503"/>
      <c r="G27" s="504"/>
      <c r="H27" s="505"/>
      <c r="I27" s="219"/>
      <c r="J27" s="115">
        <f t="shared" si="1"/>
        <v>0</v>
      </c>
      <c r="K27" s="116">
        <f>C27*G27</f>
        <v>0</v>
      </c>
      <c r="L27" s="21"/>
      <c r="M27" s="22">
        <f t="shared" si="0"/>
        <v>-1</v>
      </c>
      <c r="N27" s="207"/>
      <c r="O27" s="348"/>
      <c r="P27" s="348"/>
      <c r="Q27" s="329"/>
      <c r="R27" s="329"/>
      <c r="S27" s="329"/>
      <c r="T27" s="328"/>
      <c r="U27" s="330"/>
      <c r="V27" s="338"/>
      <c r="W27" s="329"/>
      <c r="X27" s="329"/>
      <c r="Y27" s="329"/>
      <c r="Z27" s="335"/>
      <c r="AA27" s="335"/>
      <c r="AB27" s="329"/>
      <c r="AC27" s="329"/>
      <c r="AD27" s="337"/>
      <c r="AE27" s="331"/>
      <c r="AF27" s="340"/>
      <c r="AG27" s="330"/>
      <c r="AH27" s="333"/>
      <c r="AI27" s="330"/>
      <c r="AJ27" s="330"/>
      <c r="AK27" s="330"/>
      <c r="AL27" s="330"/>
      <c r="AM27" s="330"/>
      <c r="AN27" s="330"/>
      <c r="AO27" s="330"/>
      <c r="AP27" s="330"/>
      <c r="AQ27" s="330"/>
      <c r="AR27" s="330"/>
      <c r="AS27" s="330"/>
      <c r="AT27" s="330"/>
      <c r="AU27" s="330"/>
      <c r="AV27" s="330"/>
      <c r="AW27" s="330"/>
      <c r="AX27" s="330"/>
      <c r="AY27" s="330"/>
      <c r="AZ27" s="330"/>
      <c r="BA27" s="330"/>
      <c r="BB27" s="330"/>
      <c r="BC27" s="330"/>
      <c r="BD27" s="330"/>
      <c r="BE27" s="330"/>
      <c r="BF27" s="330"/>
      <c r="BG27" s="330"/>
      <c r="BH27" s="330"/>
      <c r="BI27" s="330"/>
      <c r="BJ27" s="330"/>
      <c r="BK27" s="330"/>
      <c r="BL27" s="330"/>
      <c r="BM27" s="330"/>
      <c r="BN27" s="330"/>
      <c r="BO27" s="330"/>
      <c r="BP27" s="330"/>
      <c r="BQ27" s="330"/>
      <c r="BR27" s="330"/>
      <c r="BS27" s="330"/>
      <c r="BT27" s="330"/>
      <c r="BU27" s="330"/>
      <c r="BV27" s="330"/>
      <c r="BW27" s="330"/>
      <c r="BX27" s="330"/>
      <c r="BY27" s="330"/>
    </row>
    <row r="28" spans="1:77" ht="13.15" customHeight="1" x14ac:dyDescent="0.2">
      <c r="A28" s="145"/>
      <c r="B28" s="112" t="s">
        <v>35</v>
      </c>
      <c r="C28" s="15">
        <f>O31</f>
        <v>0</v>
      </c>
      <c r="D28" s="324"/>
      <c r="E28" s="502">
        <v>1.4</v>
      </c>
      <c r="F28" s="503"/>
      <c r="G28" s="504"/>
      <c r="H28" s="505"/>
      <c r="I28" s="219"/>
      <c r="J28" s="115">
        <f t="shared" si="1"/>
        <v>0</v>
      </c>
      <c r="K28" s="116">
        <f>D28*G28</f>
        <v>0</v>
      </c>
      <c r="L28" s="21"/>
      <c r="M28" s="22">
        <f t="shared" si="0"/>
        <v>-1</v>
      </c>
      <c r="N28" s="207"/>
      <c r="O28" s="350">
        <f>MIN(0.5*K10,0.15*C11)</f>
        <v>0</v>
      </c>
      <c r="P28" s="348"/>
      <c r="Q28" s="329"/>
      <c r="R28" s="329"/>
      <c r="S28" s="329"/>
      <c r="T28" s="328"/>
      <c r="U28" s="330"/>
      <c r="V28" s="338"/>
      <c r="W28" s="329"/>
      <c r="X28" s="329"/>
      <c r="Y28" s="329"/>
      <c r="Z28" s="335"/>
      <c r="AA28" s="335"/>
      <c r="AB28" s="329"/>
      <c r="AC28" s="329"/>
      <c r="AD28" s="337"/>
      <c r="AE28" s="331"/>
      <c r="AF28" s="340"/>
      <c r="AG28" s="330"/>
      <c r="AH28" s="333"/>
      <c r="AI28" s="330"/>
      <c r="AJ28" s="330"/>
      <c r="AK28" s="330"/>
      <c r="AL28" s="330"/>
      <c r="AM28" s="330"/>
      <c r="AN28" s="330"/>
      <c r="AO28" s="330"/>
      <c r="AP28" s="330"/>
      <c r="AQ28" s="330"/>
      <c r="AR28" s="330"/>
      <c r="AS28" s="330"/>
      <c r="AT28" s="330"/>
      <c r="AU28" s="330"/>
      <c r="AV28" s="330"/>
      <c r="AW28" s="330"/>
      <c r="AX28" s="330"/>
      <c r="AY28" s="330"/>
      <c r="AZ28" s="330"/>
      <c r="BA28" s="330"/>
      <c r="BB28" s="330"/>
      <c r="BC28" s="330"/>
      <c r="BD28" s="330"/>
      <c r="BE28" s="330"/>
      <c r="BF28" s="330"/>
      <c r="BG28" s="330"/>
      <c r="BH28" s="330"/>
      <c r="BI28" s="330"/>
      <c r="BJ28" s="330"/>
      <c r="BK28" s="330"/>
      <c r="BL28" s="330"/>
      <c r="BM28" s="330"/>
      <c r="BN28" s="330"/>
      <c r="BO28" s="330"/>
      <c r="BP28" s="330"/>
      <c r="BQ28" s="330"/>
      <c r="BR28" s="330"/>
      <c r="BS28" s="330"/>
      <c r="BT28" s="330"/>
      <c r="BU28" s="330"/>
      <c r="BV28" s="330"/>
      <c r="BW28" s="330"/>
      <c r="BX28" s="330"/>
      <c r="BY28" s="330"/>
    </row>
    <row r="29" spans="1:77" ht="13.15" customHeight="1" x14ac:dyDescent="0.2">
      <c r="A29" s="145"/>
      <c r="B29" s="120" t="s">
        <v>185</v>
      </c>
      <c r="C29" s="527"/>
      <c r="D29" s="528"/>
      <c r="E29" s="502">
        <v>1.4</v>
      </c>
      <c r="F29" s="503"/>
      <c r="G29" s="504"/>
      <c r="H29" s="505"/>
      <c r="I29" s="219"/>
      <c r="J29" s="115">
        <f t="shared" si="1"/>
        <v>0</v>
      </c>
      <c r="K29" s="116">
        <f>C29*G29</f>
        <v>0</v>
      </c>
      <c r="L29" s="21"/>
      <c r="M29" s="22">
        <f t="shared" si="0"/>
        <v>-1</v>
      </c>
      <c r="N29" s="207"/>
      <c r="O29" s="351">
        <f>D28+D30+D31</f>
        <v>0</v>
      </c>
      <c r="P29" s="348"/>
      <c r="Q29" s="329"/>
      <c r="R29" s="329"/>
      <c r="S29" s="329"/>
      <c r="T29" s="328"/>
      <c r="U29" s="328"/>
      <c r="V29" s="328"/>
      <c r="W29" s="329"/>
      <c r="X29" s="329"/>
      <c r="Y29" s="329"/>
      <c r="Z29" s="329"/>
      <c r="AA29" s="329"/>
      <c r="AB29" s="329"/>
      <c r="AC29" s="329"/>
      <c r="AD29" s="337"/>
      <c r="AE29" s="337"/>
      <c r="AF29" s="337"/>
      <c r="AG29" s="330"/>
      <c r="AH29" s="330"/>
      <c r="AI29" s="330"/>
      <c r="AJ29" s="330"/>
      <c r="AK29" s="330"/>
      <c r="AL29" s="330"/>
      <c r="AM29" s="330"/>
      <c r="AN29" s="330"/>
      <c r="AO29" s="330"/>
      <c r="AP29" s="330"/>
      <c r="AQ29" s="330"/>
      <c r="AR29" s="330"/>
      <c r="AS29" s="330"/>
      <c r="AT29" s="330"/>
      <c r="AU29" s="330"/>
      <c r="AV29" s="330"/>
      <c r="AW29" s="330"/>
      <c r="AX29" s="330"/>
      <c r="AY29" s="330"/>
      <c r="AZ29" s="330"/>
      <c r="BA29" s="330"/>
      <c r="BB29" s="330"/>
      <c r="BC29" s="330"/>
      <c r="BD29" s="330"/>
      <c r="BE29" s="330"/>
      <c r="BF29" s="330"/>
      <c r="BG29" s="330"/>
      <c r="BH29" s="330"/>
      <c r="BI29" s="330"/>
      <c r="BJ29" s="330"/>
      <c r="BK29" s="330"/>
      <c r="BL29" s="330"/>
      <c r="BM29" s="330"/>
      <c r="BN29" s="330"/>
      <c r="BO29" s="330"/>
      <c r="BP29" s="330"/>
      <c r="BQ29" s="330"/>
      <c r="BR29" s="330"/>
      <c r="BS29" s="330"/>
      <c r="BT29" s="330"/>
      <c r="BU29" s="330"/>
      <c r="BV29" s="330"/>
      <c r="BW29" s="330"/>
      <c r="BX29" s="330"/>
      <c r="BY29" s="330"/>
    </row>
    <row r="30" spans="1:77" ht="13.15" customHeight="1" x14ac:dyDescent="0.2">
      <c r="A30" s="145"/>
      <c r="B30" s="112" t="s">
        <v>37</v>
      </c>
      <c r="C30" s="15">
        <f>O32</f>
        <v>0</v>
      </c>
      <c r="D30" s="325"/>
      <c r="E30" s="502">
        <v>1.4</v>
      </c>
      <c r="F30" s="503"/>
      <c r="G30" s="504"/>
      <c r="H30" s="505"/>
      <c r="I30" s="219"/>
      <c r="J30" s="115">
        <f t="shared" si="1"/>
        <v>0</v>
      </c>
      <c r="K30" s="116">
        <f>D30*G30</f>
        <v>0</v>
      </c>
      <c r="L30" s="21"/>
      <c r="M30" s="22">
        <f t="shared" si="0"/>
        <v>-1</v>
      </c>
      <c r="N30" s="207"/>
      <c r="O30" s="348">
        <f>O28/(O29+1E-50)</f>
        <v>0</v>
      </c>
      <c r="P30" s="348"/>
      <c r="Q30" s="329"/>
      <c r="R30" s="329"/>
      <c r="S30" s="329"/>
      <c r="T30" s="328"/>
      <c r="U30" s="328"/>
      <c r="V30" s="328"/>
      <c r="W30" s="329"/>
      <c r="X30" s="328"/>
      <c r="Y30" s="329"/>
      <c r="Z30" s="329"/>
      <c r="AA30" s="328"/>
      <c r="AB30" s="328"/>
      <c r="AC30" s="328"/>
      <c r="AD30" s="337"/>
      <c r="AE30" s="337"/>
      <c r="AF30" s="337"/>
      <c r="AG30" s="330"/>
      <c r="AH30" s="330"/>
      <c r="AI30" s="330"/>
      <c r="AJ30" s="330"/>
      <c r="AK30" s="330"/>
      <c r="AL30" s="330"/>
      <c r="AM30" s="330"/>
      <c r="AN30" s="330"/>
      <c r="AO30" s="330"/>
      <c r="AP30" s="330"/>
      <c r="AQ30" s="330"/>
      <c r="AR30" s="330"/>
      <c r="AS30" s="330"/>
      <c r="AT30" s="330"/>
      <c r="AU30" s="330"/>
      <c r="AV30" s="330"/>
      <c r="AW30" s="330"/>
      <c r="AX30" s="330"/>
      <c r="AY30" s="330"/>
      <c r="AZ30" s="330"/>
      <c r="BA30" s="330"/>
      <c r="BB30" s="330"/>
      <c r="BC30" s="330"/>
      <c r="BD30" s="330"/>
      <c r="BE30" s="330"/>
      <c r="BF30" s="330"/>
      <c r="BG30" s="330"/>
      <c r="BH30" s="330"/>
      <c r="BI30" s="330"/>
      <c r="BJ30" s="330"/>
      <c r="BK30" s="330"/>
      <c r="BL30" s="330"/>
      <c r="BM30" s="330"/>
      <c r="BN30" s="330"/>
      <c r="BO30" s="330"/>
      <c r="BP30" s="330"/>
      <c r="BQ30" s="330"/>
      <c r="BR30" s="330"/>
      <c r="BS30" s="330"/>
      <c r="BT30" s="330"/>
      <c r="BU30" s="330"/>
      <c r="BV30" s="330"/>
      <c r="BW30" s="330"/>
      <c r="BX30" s="330"/>
      <c r="BY30" s="330"/>
    </row>
    <row r="31" spans="1:77" ht="13.15" customHeight="1" thickBot="1" x14ac:dyDescent="0.25">
      <c r="A31" s="145"/>
      <c r="B31" s="112" t="s">
        <v>112</v>
      </c>
      <c r="C31" s="15">
        <f>O33</f>
        <v>0</v>
      </c>
      <c r="D31" s="326"/>
      <c r="E31" s="519">
        <v>1.4</v>
      </c>
      <c r="F31" s="520"/>
      <c r="G31" s="521"/>
      <c r="H31" s="522"/>
      <c r="I31" s="219"/>
      <c r="J31" s="115">
        <f t="shared" si="1"/>
        <v>0</v>
      </c>
      <c r="K31" s="116">
        <f>D31*G31</f>
        <v>0</v>
      </c>
      <c r="L31" s="21"/>
      <c r="M31" s="22">
        <f t="shared" si="0"/>
        <v>-1</v>
      </c>
      <c r="N31" s="207"/>
      <c r="O31" s="348">
        <f>O30*D28</f>
        <v>0</v>
      </c>
      <c r="P31" s="348"/>
      <c r="Q31" s="329"/>
      <c r="R31" s="329"/>
      <c r="S31" s="329"/>
      <c r="T31" s="328"/>
      <c r="U31" s="341"/>
      <c r="V31" s="328"/>
      <c r="W31" s="329"/>
      <c r="X31" s="328"/>
      <c r="Y31" s="329"/>
      <c r="Z31" s="329"/>
      <c r="AA31" s="328"/>
      <c r="AB31" s="328"/>
      <c r="AC31" s="328"/>
      <c r="AD31" s="337"/>
      <c r="AE31" s="337"/>
      <c r="AF31" s="337"/>
      <c r="AG31" s="330"/>
      <c r="AH31" s="330"/>
      <c r="AI31" s="330"/>
      <c r="AJ31" s="330"/>
      <c r="AK31" s="330"/>
      <c r="AL31" s="330"/>
      <c r="AM31" s="330"/>
      <c r="AN31" s="330"/>
      <c r="AO31" s="330"/>
      <c r="AP31" s="330"/>
      <c r="AQ31" s="330"/>
      <c r="AR31" s="330"/>
      <c r="AS31" s="330"/>
      <c r="AT31" s="330"/>
      <c r="AU31" s="330"/>
      <c r="AV31" s="330"/>
      <c r="AW31" s="330"/>
      <c r="AX31" s="330"/>
      <c r="AY31" s="330"/>
      <c r="AZ31" s="330"/>
      <c r="BA31" s="330"/>
      <c r="BB31" s="330"/>
      <c r="BC31" s="330"/>
      <c r="BD31" s="330"/>
      <c r="BE31" s="330"/>
      <c r="BF31" s="330"/>
      <c r="BG31" s="330"/>
      <c r="BH31" s="330"/>
      <c r="BI31" s="330"/>
      <c r="BJ31" s="330"/>
      <c r="BK31" s="330"/>
      <c r="BL31" s="330"/>
      <c r="BM31" s="330"/>
      <c r="BN31" s="330"/>
      <c r="BO31" s="330"/>
      <c r="BP31" s="330"/>
      <c r="BQ31" s="330"/>
      <c r="BR31" s="330"/>
      <c r="BS31" s="330"/>
      <c r="BT31" s="330"/>
      <c r="BU31" s="330"/>
      <c r="BV31" s="330"/>
      <c r="BW31" s="330"/>
      <c r="BX31" s="330"/>
      <c r="BY31" s="330"/>
    </row>
    <row r="32" spans="1:77" ht="13.15" customHeight="1" thickBot="1" x14ac:dyDescent="0.25">
      <c r="A32" s="145"/>
      <c r="B32" s="140" t="s">
        <v>120</v>
      </c>
      <c r="C32" s="269">
        <f>SUM(C21:C23,C24,C25,C26,C27,C28,C29,C30,C31)</f>
        <v>0</v>
      </c>
      <c r="D32" s="269">
        <f>SUM(D21:D23,C24,C25,C26,C27,D28,C29,D30,D31)</f>
        <v>0</v>
      </c>
      <c r="E32" s="141"/>
      <c r="F32" s="141"/>
      <c r="G32" s="141"/>
      <c r="H32" s="142"/>
      <c r="I32" s="220"/>
      <c r="J32" s="143">
        <f>SUM(J21:J31)</f>
        <v>0</v>
      </c>
      <c r="K32" s="144">
        <f>SUM(K21:K31)</f>
        <v>0</v>
      </c>
      <c r="L32" s="21"/>
      <c r="M32" s="22">
        <f t="shared" si="0"/>
        <v>-1</v>
      </c>
      <c r="N32" s="207"/>
      <c r="O32" s="348">
        <f>O30*D30</f>
        <v>0</v>
      </c>
      <c r="P32" s="348"/>
      <c r="Q32" s="329"/>
      <c r="R32" s="329"/>
      <c r="S32" s="329"/>
      <c r="T32" s="328"/>
      <c r="U32" s="328"/>
      <c r="V32" s="328"/>
      <c r="W32" s="329"/>
      <c r="X32" s="328"/>
      <c r="Y32" s="329"/>
      <c r="Z32" s="329"/>
      <c r="AA32" s="328"/>
      <c r="AB32" s="328"/>
      <c r="AC32" s="328"/>
      <c r="AD32" s="337"/>
      <c r="AE32" s="337"/>
      <c r="AF32" s="337"/>
      <c r="AG32" s="330"/>
      <c r="AH32" s="330"/>
      <c r="AI32" s="330"/>
      <c r="AJ32" s="330"/>
      <c r="AK32" s="330"/>
      <c r="AL32" s="330"/>
      <c r="AM32" s="330"/>
      <c r="AN32" s="330"/>
      <c r="AO32" s="330"/>
      <c r="AP32" s="330"/>
      <c r="AQ32" s="330"/>
      <c r="AR32" s="330"/>
      <c r="AS32" s="330"/>
      <c r="AT32" s="330"/>
      <c r="AU32" s="330"/>
      <c r="AV32" s="330"/>
      <c r="AW32" s="330"/>
      <c r="AX32" s="330"/>
      <c r="AY32" s="330"/>
      <c r="AZ32" s="330"/>
      <c r="BA32" s="330"/>
      <c r="BB32" s="330"/>
      <c r="BC32" s="330"/>
      <c r="BD32" s="330"/>
      <c r="BE32" s="330"/>
      <c r="BF32" s="330"/>
      <c r="BG32" s="330"/>
      <c r="BH32" s="330"/>
      <c r="BI32" s="330"/>
      <c r="BJ32" s="330"/>
      <c r="BK32" s="330"/>
      <c r="BL32" s="330"/>
      <c r="BM32" s="330"/>
      <c r="BN32" s="330"/>
      <c r="BO32" s="330"/>
      <c r="BP32" s="330"/>
      <c r="BQ32" s="330"/>
      <c r="BR32" s="330"/>
      <c r="BS32" s="330"/>
      <c r="BT32" s="330"/>
      <c r="BU32" s="330"/>
      <c r="BV32" s="330"/>
      <c r="BW32" s="330"/>
      <c r="BX32" s="330"/>
      <c r="BY32" s="330"/>
    </row>
    <row r="33" spans="1:77" ht="18.600000000000001" customHeight="1" x14ac:dyDescent="0.2">
      <c r="B33" s="205" t="s">
        <v>186</v>
      </c>
      <c r="C33" s="201"/>
      <c r="D33" s="201"/>
      <c r="E33" s="155"/>
      <c r="F33" s="155"/>
      <c r="G33" s="202"/>
      <c r="H33" s="202"/>
      <c r="I33" s="189"/>
      <c r="J33" s="203"/>
      <c r="K33" s="204"/>
      <c r="L33" s="21"/>
      <c r="M33" s="22">
        <f t="shared" si="0"/>
        <v>-1</v>
      </c>
      <c r="N33" s="207"/>
      <c r="O33" s="348">
        <f>O30*D31</f>
        <v>0</v>
      </c>
      <c r="P33" s="348"/>
      <c r="Q33" s="329"/>
      <c r="R33" s="329"/>
      <c r="S33" s="329"/>
      <c r="T33" s="328"/>
      <c r="U33" s="328"/>
      <c r="V33" s="328"/>
      <c r="W33" s="329"/>
      <c r="X33" s="328"/>
      <c r="Y33" s="329"/>
      <c r="Z33" s="329"/>
      <c r="AA33" s="328"/>
      <c r="AB33" s="328"/>
      <c r="AC33" s="328"/>
      <c r="AD33" s="337"/>
      <c r="AE33" s="337"/>
      <c r="AF33" s="337"/>
      <c r="AG33" s="330"/>
      <c r="AH33" s="330"/>
      <c r="AI33" s="330"/>
      <c r="AJ33" s="330"/>
      <c r="AK33" s="330"/>
      <c r="AL33" s="330"/>
      <c r="AM33" s="330"/>
      <c r="AN33" s="330"/>
      <c r="AO33" s="330"/>
      <c r="AP33" s="330"/>
      <c r="AQ33" s="330"/>
      <c r="AR33" s="330"/>
      <c r="AS33" s="330"/>
      <c r="AT33" s="330"/>
      <c r="AU33" s="330"/>
      <c r="AV33" s="330"/>
      <c r="AW33" s="330"/>
      <c r="AX33" s="330"/>
      <c r="AY33" s="330"/>
      <c r="AZ33" s="330"/>
      <c r="BA33" s="330"/>
      <c r="BB33" s="330"/>
      <c r="BC33" s="330"/>
      <c r="BD33" s="330"/>
      <c r="BE33" s="330"/>
      <c r="BF33" s="330"/>
      <c r="BG33" s="330"/>
      <c r="BH33" s="330"/>
      <c r="BI33" s="330"/>
      <c r="BJ33" s="330"/>
      <c r="BK33" s="330"/>
      <c r="BL33" s="330"/>
      <c r="BM33" s="330"/>
      <c r="BN33" s="330"/>
      <c r="BO33" s="330"/>
      <c r="BP33" s="330"/>
      <c r="BQ33" s="330"/>
      <c r="BR33" s="330"/>
      <c r="BS33" s="330"/>
      <c r="BT33" s="330"/>
      <c r="BU33" s="330"/>
      <c r="BV33" s="330"/>
      <c r="BW33" s="330"/>
      <c r="BX33" s="330"/>
      <c r="BY33" s="330"/>
    </row>
    <row r="34" spans="1:77" ht="13.15" customHeight="1" x14ac:dyDescent="0.2">
      <c r="B34" s="205" t="s">
        <v>182</v>
      </c>
      <c r="C34" s="206"/>
      <c r="D34" s="206"/>
      <c r="E34" s="206"/>
      <c r="F34" s="206"/>
      <c r="G34" s="206"/>
      <c r="H34" s="206"/>
      <c r="I34" s="206"/>
      <c r="J34" s="206"/>
      <c r="K34" s="206"/>
      <c r="L34" s="21"/>
      <c r="M34" s="22">
        <f t="shared" si="0"/>
        <v>-1</v>
      </c>
      <c r="N34" s="207"/>
      <c r="O34" s="348"/>
      <c r="P34" s="348"/>
      <c r="Q34" s="329"/>
      <c r="R34" s="329"/>
      <c r="S34" s="329"/>
      <c r="T34" s="328"/>
      <c r="U34" s="328"/>
      <c r="V34" s="328"/>
      <c r="W34" s="329"/>
      <c r="X34" s="328"/>
      <c r="Y34" s="329"/>
      <c r="Z34" s="329"/>
      <c r="AA34" s="328"/>
      <c r="AB34" s="328"/>
      <c r="AC34" s="328"/>
      <c r="AD34" s="337"/>
      <c r="AE34" s="337"/>
      <c r="AF34" s="337"/>
      <c r="AG34" s="330"/>
      <c r="AH34" s="330"/>
      <c r="AI34" s="330"/>
      <c r="AJ34" s="330"/>
      <c r="AK34" s="330"/>
      <c r="AL34" s="330"/>
      <c r="AM34" s="330"/>
      <c r="AN34" s="330"/>
      <c r="AO34" s="330"/>
      <c r="AP34" s="330"/>
      <c r="AQ34" s="330"/>
      <c r="AR34" s="330"/>
      <c r="AS34" s="330"/>
      <c r="AT34" s="330"/>
      <c r="AU34" s="330"/>
      <c r="AV34" s="330"/>
      <c r="AW34" s="330"/>
      <c r="AX34" s="330"/>
      <c r="AY34" s="330"/>
      <c r="AZ34" s="330"/>
      <c r="BA34" s="330"/>
      <c r="BB34" s="330"/>
      <c r="BC34" s="330"/>
      <c r="BD34" s="330"/>
      <c r="BE34" s="330"/>
      <c r="BF34" s="330"/>
      <c r="BG34" s="330"/>
      <c r="BH34" s="330"/>
      <c r="BI34" s="330"/>
      <c r="BJ34" s="330"/>
      <c r="BK34" s="330"/>
      <c r="BL34" s="330"/>
      <c r="BM34" s="330"/>
      <c r="BN34" s="330"/>
      <c r="BO34" s="330"/>
      <c r="BP34" s="330"/>
      <c r="BQ34" s="330"/>
      <c r="BR34" s="330"/>
      <c r="BS34" s="330"/>
      <c r="BT34" s="330"/>
      <c r="BU34" s="330"/>
      <c r="BV34" s="330"/>
      <c r="BW34" s="330"/>
      <c r="BX34" s="330"/>
      <c r="BY34" s="330"/>
    </row>
    <row r="35" spans="1:77" ht="13.15" customHeight="1" thickBot="1" x14ac:dyDescent="0.25">
      <c r="A35" s="23"/>
      <c r="L35" s="21"/>
      <c r="M35" s="22">
        <f t="shared" si="0"/>
        <v>-1</v>
      </c>
      <c r="N35" s="207"/>
      <c r="O35" s="329"/>
      <c r="P35" s="329"/>
      <c r="Q35" s="329"/>
      <c r="R35" s="329"/>
      <c r="S35" s="329"/>
      <c r="T35" s="329"/>
      <c r="U35" s="342"/>
      <c r="V35" s="328"/>
      <c r="W35" s="329"/>
      <c r="X35" s="328"/>
      <c r="Y35" s="329"/>
      <c r="Z35" s="329"/>
      <c r="AA35" s="328"/>
      <c r="AB35" s="328"/>
      <c r="AC35" s="328"/>
      <c r="AD35" s="337"/>
      <c r="AE35" s="337"/>
      <c r="AF35" s="337"/>
      <c r="AG35" s="330"/>
      <c r="AH35" s="330"/>
      <c r="AI35" s="330"/>
      <c r="AJ35" s="330"/>
      <c r="AK35" s="330"/>
      <c r="AL35" s="330"/>
      <c r="AM35" s="330"/>
      <c r="AN35" s="330"/>
      <c r="AO35" s="330"/>
      <c r="AP35" s="330"/>
      <c r="AQ35" s="330"/>
      <c r="AR35" s="330"/>
      <c r="AS35" s="330"/>
      <c r="AT35" s="330"/>
      <c r="AU35" s="330"/>
      <c r="AV35" s="330"/>
      <c r="AW35" s="330"/>
      <c r="AX35" s="330"/>
      <c r="AY35" s="330"/>
      <c r="AZ35" s="330"/>
      <c r="BA35" s="330"/>
      <c r="BB35" s="330"/>
      <c r="BC35" s="330"/>
      <c r="BD35" s="330"/>
      <c r="BE35" s="330"/>
      <c r="BF35" s="330"/>
      <c r="BG35" s="330"/>
      <c r="BH35" s="330"/>
      <c r="BI35" s="330"/>
      <c r="BJ35" s="330"/>
      <c r="BK35" s="330"/>
      <c r="BL35" s="330"/>
      <c r="BM35" s="330"/>
      <c r="BN35" s="330"/>
      <c r="BO35" s="330"/>
      <c r="BP35" s="330"/>
      <c r="BQ35" s="330"/>
      <c r="BR35" s="330"/>
      <c r="BS35" s="330"/>
      <c r="BT35" s="330"/>
      <c r="BU35" s="330"/>
      <c r="BV35" s="330"/>
      <c r="BW35" s="330"/>
      <c r="BX35" s="330"/>
      <c r="BY35" s="330"/>
    </row>
    <row r="36" spans="1:77" ht="12.75" customHeight="1" x14ac:dyDescent="0.2">
      <c r="A36" s="23"/>
      <c r="B36" s="524" t="s">
        <v>159</v>
      </c>
      <c r="C36" s="525"/>
      <c r="D36" s="525"/>
      <c r="E36" s="525"/>
      <c r="F36" s="525"/>
      <c r="G36" s="525"/>
      <c r="H36" s="525"/>
      <c r="I36" s="525"/>
      <c r="J36" s="525"/>
      <c r="K36" s="526"/>
      <c r="L36" s="21"/>
      <c r="M36" s="22">
        <f t="shared" si="0"/>
        <v>-1</v>
      </c>
      <c r="N36" s="207"/>
      <c r="O36" s="329"/>
      <c r="P36" s="329"/>
      <c r="Q36" s="329"/>
      <c r="R36" s="329"/>
      <c r="S36" s="329"/>
      <c r="T36" s="329"/>
      <c r="U36" s="342"/>
      <c r="V36" s="338"/>
      <c r="W36" s="329"/>
      <c r="X36" s="329"/>
      <c r="Y36" s="329"/>
      <c r="Z36" s="335"/>
      <c r="AA36" s="335"/>
      <c r="AB36" s="329"/>
      <c r="AC36" s="329"/>
      <c r="AD36" s="337"/>
      <c r="AE36" s="331"/>
      <c r="AF36" s="331"/>
      <c r="AG36" s="330"/>
      <c r="AH36" s="333"/>
      <c r="AI36" s="330"/>
      <c r="AJ36" s="330"/>
      <c r="AK36" s="330"/>
      <c r="AL36" s="330"/>
      <c r="AM36" s="330"/>
      <c r="AN36" s="330"/>
      <c r="AO36" s="330"/>
      <c r="AP36" s="330"/>
      <c r="AQ36" s="330"/>
      <c r="AR36" s="330"/>
      <c r="AS36" s="330"/>
      <c r="AT36" s="330"/>
      <c r="AU36" s="330"/>
      <c r="AV36" s="330"/>
      <c r="AW36" s="330"/>
      <c r="AX36" s="330"/>
      <c r="AY36" s="330"/>
      <c r="AZ36" s="330"/>
      <c r="BA36" s="330"/>
      <c r="BB36" s="330"/>
      <c r="BC36" s="330"/>
      <c r="BD36" s="330"/>
      <c r="BE36" s="330"/>
      <c r="BF36" s="330"/>
      <c r="BG36" s="330"/>
      <c r="BH36" s="330"/>
      <c r="BI36" s="330"/>
      <c r="BJ36" s="330"/>
      <c r="BK36" s="330"/>
      <c r="BL36" s="330"/>
      <c r="BM36" s="330"/>
      <c r="BN36" s="330"/>
      <c r="BO36" s="330"/>
      <c r="BP36" s="330"/>
      <c r="BQ36" s="330"/>
      <c r="BR36" s="330"/>
      <c r="BS36" s="330"/>
      <c r="BT36" s="330"/>
      <c r="BU36" s="330"/>
      <c r="BV36" s="330"/>
      <c r="BW36" s="330"/>
      <c r="BX36" s="330"/>
      <c r="BY36" s="330"/>
    </row>
    <row r="37" spans="1:77" ht="13.15" customHeight="1" x14ac:dyDescent="0.2">
      <c r="A37" s="23"/>
      <c r="B37" s="221"/>
      <c r="C37" s="222"/>
      <c r="D37" s="222"/>
      <c r="E37" s="222"/>
      <c r="F37" s="222"/>
      <c r="G37" s="222"/>
      <c r="H37" s="222"/>
      <c r="I37" s="222"/>
      <c r="J37" s="222"/>
      <c r="K37" s="223"/>
      <c r="L37" s="21"/>
      <c r="M37" s="22">
        <f t="shared" si="0"/>
        <v>-1</v>
      </c>
      <c r="N37" s="207"/>
      <c r="O37" s="329"/>
      <c r="P37" s="329"/>
      <c r="Q37" s="329"/>
      <c r="R37" s="329"/>
      <c r="S37" s="329"/>
      <c r="T37" s="329"/>
      <c r="U37" s="342"/>
      <c r="V37" s="338"/>
      <c r="W37" s="329"/>
      <c r="X37" s="329"/>
      <c r="Y37" s="329"/>
      <c r="Z37" s="335"/>
      <c r="AA37" s="335"/>
      <c r="AB37" s="329"/>
      <c r="AC37" s="329"/>
      <c r="AD37" s="337"/>
      <c r="AE37" s="331"/>
      <c r="AF37" s="331"/>
      <c r="AG37" s="330"/>
      <c r="AH37" s="333"/>
      <c r="AI37" s="330"/>
      <c r="AJ37" s="330"/>
      <c r="AK37" s="330"/>
      <c r="AL37" s="330"/>
      <c r="AM37" s="330"/>
      <c r="AN37" s="330"/>
      <c r="AO37" s="330"/>
      <c r="AP37" s="330"/>
      <c r="AQ37" s="330"/>
      <c r="AR37" s="330"/>
      <c r="AS37" s="330"/>
      <c r="AT37" s="330"/>
      <c r="AU37" s="330"/>
      <c r="AV37" s="330"/>
      <c r="AW37" s="330"/>
      <c r="AX37" s="330"/>
      <c r="AY37" s="330"/>
      <c r="AZ37" s="330"/>
      <c r="BA37" s="330"/>
      <c r="BB37" s="330"/>
      <c r="BC37" s="330"/>
      <c r="BD37" s="330"/>
      <c r="BE37" s="330"/>
      <c r="BF37" s="330"/>
      <c r="BG37" s="330"/>
      <c r="BH37" s="330"/>
      <c r="BI37" s="330"/>
      <c r="BJ37" s="330"/>
      <c r="BK37" s="330"/>
      <c r="BL37" s="330"/>
      <c r="BM37" s="330"/>
      <c r="BN37" s="330"/>
      <c r="BO37" s="330"/>
      <c r="BP37" s="330"/>
      <c r="BQ37" s="330"/>
      <c r="BR37" s="330"/>
      <c r="BS37" s="330"/>
      <c r="BT37" s="330"/>
      <c r="BU37" s="330"/>
      <c r="BV37" s="330"/>
      <c r="BW37" s="330"/>
      <c r="BX37" s="330"/>
      <c r="BY37" s="330"/>
    </row>
    <row r="38" spans="1:77" ht="13.15" customHeight="1" x14ac:dyDescent="0.2">
      <c r="A38" s="23"/>
      <c r="B38" s="39" t="s">
        <v>100</v>
      </c>
      <c r="C38" s="23"/>
      <c r="D38" s="23"/>
      <c r="E38" s="23"/>
      <c r="F38" s="23"/>
      <c r="G38" s="40"/>
      <c r="H38" s="297"/>
      <c r="I38" s="297"/>
      <c r="J38" s="105"/>
      <c r="K38" s="224"/>
      <c r="L38" s="21"/>
      <c r="M38" s="22">
        <f t="shared" si="0"/>
        <v>-1</v>
      </c>
      <c r="N38" s="207"/>
      <c r="O38" s="329"/>
      <c r="P38" s="329"/>
      <c r="Q38" s="329"/>
      <c r="R38" s="329"/>
      <c r="S38" s="329"/>
      <c r="T38" s="329"/>
      <c r="U38" s="342"/>
      <c r="V38" s="338"/>
      <c r="W38" s="329"/>
      <c r="X38" s="329"/>
      <c r="Y38" s="329"/>
      <c r="Z38" s="335"/>
      <c r="AA38" s="335"/>
      <c r="AB38" s="329"/>
      <c r="AC38" s="329"/>
      <c r="AD38" s="337"/>
      <c r="AE38" s="331"/>
      <c r="AF38" s="331"/>
      <c r="AG38" s="330"/>
      <c r="AH38" s="333"/>
      <c r="AI38" s="330"/>
      <c r="AJ38" s="330"/>
      <c r="AK38" s="330"/>
      <c r="AL38" s="330"/>
      <c r="AM38" s="330"/>
      <c r="AN38" s="330"/>
      <c r="AO38" s="330"/>
      <c r="AP38" s="330"/>
      <c r="AQ38" s="330"/>
      <c r="AR38" s="330"/>
      <c r="AS38" s="330"/>
      <c r="AT38" s="330"/>
      <c r="AU38" s="330"/>
      <c r="AV38" s="330"/>
      <c r="AW38" s="330"/>
      <c r="AX38" s="330"/>
      <c r="AY38" s="330"/>
      <c r="AZ38" s="330"/>
      <c r="BA38" s="330"/>
      <c r="BB38" s="330"/>
      <c r="BC38" s="330"/>
      <c r="BD38" s="330"/>
      <c r="BE38" s="330"/>
      <c r="BF38" s="330"/>
      <c r="BG38" s="330"/>
      <c r="BH38" s="330"/>
      <c r="BI38" s="330"/>
      <c r="BJ38" s="330"/>
      <c r="BK38" s="330"/>
      <c r="BL38" s="330"/>
      <c r="BM38" s="330"/>
      <c r="BN38" s="330"/>
      <c r="BO38" s="330"/>
      <c r="BP38" s="330"/>
      <c r="BQ38" s="330"/>
      <c r="BR38" s="330"/>
      <c r="BS38" s="330"/>
      <c r="BT38" s="330"/>
      <c r="BU38" s="330"/>
      <c r="BV38" s="330"/>
      <c r="BW38" s="330"/>
      <c r="BX38" s="330"/>
      <c r="BY38" s="330"/>
    </row>
    <row r="39" spans="1:77" ht="13.15" customHeight="1" x14ac:dyDescent="0.2">
      <c r="A39" s="23"/>
      <c r="B39" s="238" t="s">
        <v>189</v>
      </c>
      <c r="C39" s="23"/>
      <c r="D39" s="23"/>
      <c r="E39" s="23"/>
      <c r="F39" s="523" t="s">
        <v>8</v>
      </c>
      <c r="G39" s="523"/>
      <c r="H39" s="46" t="s">
        <v>9</v>
      </c>
      <c r="I39" s="297"/>
      <c r="J39" s="297"/>
      <c r="K39" s="224"/>
      <c r="L39" s="21"/>
      <c r="M39" s="22">
        <f t="shared" si="0"/>
        <v>-1</v>
      </c>
      <c r="N39" s="207"/>
      <c r="O39" s="329"/>
      <c r="P39" s="329"/>
      <c r="Q39" s="329"/>
      <c r="R39" s="329"/>
      <c r="S39" s="329"/>
      <c r="T39" s="329"/>
      <c r="U39" s="342"/>
      <c r="V39" s="338"/>
      <c r="W39" s="329"/>
      <c r="X39" s="329"/>
      <c r="Y39" s="329"/>
      <c r="Z39" s="335"/>
      <c r="AA39" s="335"/>
      <c r="AB39" s="329"/>
      <c r="AC39" s="329"/>
      <c r="AD39" s="337"/>
      <c r="AE39" s="331"/>
      <c r="AF39" s="331"/>
      <c r="AG39" s="330"/>
      <c r="AH39" s="333"/>
      <c r="AI39" s="330"/>
      <c r="AJ39" s="330"/>
      <c r="AK39" s="330"/>
      <c r="AL39" s="330"/>
      <c r="AM39" s="330"/>
      <c r="AN39" s="330"/>
      <c r="AO39" s="330"/>
      <c r="AP39" s="330"/>
      <c r="AQ39" s="330"/>
      <c r="AR39" s="330"/>
      <c r="AS39" s="330"/>
      <c r="AT39" s="330"/>
      <c r="AU39" s="330"/>
      <c r="AV39" s="330"/>
      <c r="AW39" s="330"/>
      <c r="AX39" s="330"/>
      <c r="AY39" s="330"/>
      <c r="AZ39" s="330"/>
      <c r="BA39" s="330"/>
      <c r="BB39" s="330"/>
      <c r="BC39" s="330"/>
      <c r="BD39" s="330"/>
      <c r="BE39" s="330"/>
      <c r="BF39" s="330"/>
      <c r="BG39" s="330"/>
      <c r="BH39" s="330"/>
      <c r="BI39" s="330"/>
      <c r="BJ39" s="330"/>
      <c r="BK39" s="330"/>
      <c r="BL39" s="330"/>
      <c r="BM39" s="330"/>
      <c r="BN39" s="330"/>
      <c r="BO39" s="330"/>
      <c r="BP39" s="330"/>
      <c r="BQ39" s="330"/>
      <c r="BR39" s="330"/>
      <c r="BS39" s="330"/>
      <c r="BT39" s="330"/>
      <c r="BU39" s="330"/>
      <c r="BV39" s="330"/>
      <c r="BW39" s="330"/>
      <c r="BX39" s="330"/>
      <c r="BY39" s="330"/>
    </row>
    <row r="40" spans="1:77" ht="13.15" customHeight="1" x14ac:dyDescent="0.2">
      <c r="A40" s="23"/>
      <c r="B40" s="238" t="s">
        <v>188</v>
      </c>
      <c r="C40" s="23"/>
      <c r="D40" s="23"/>
      <c r="E40" s="23"/>
      <c r="F40" s="500" t="str">
        <f>IF(((((0.15*C11)&lt;=(0.5*K10))*(ABS((C28+C30+C31)-(INT((10*(0.15*C11)+0.5))/10))&lt;0.5)*1+((0.15*C11)&gt;(0.5*K10))*(ABS((C28+C30+C31)-(0.5*K10))&lt;0.5)*1)=1)*(C11&lt;&gt;0),"v","")</f>
        <v/>
      </c>
      <c r="G40" s="500"/>
      <c r="H40" s="57" t="str">
        <f>IF((F40=""),"x","")</f>
        <v>x</v>
      </c>
      <c r="I40" s="58"/>
      <c r="J40" s="366"/>
      <c r="K40" s="224"/>
      <c r="L40" s="21"/>
      <c r="M40" s="22">
        <f t="shared" si="0"/>
        <v>-1</v>
      </c>
      <c r="N40" s="207"/>
      <c r="O40" s="329"/>
      <c r="P40" s="329"/>
      <c r="Q40" s="329"/>
      <c r="R40" s="329"/>
      <c r="S40" s="329"/>
      <c r="T40" s="329"/>
      <c r="U40" s="342"/>
      <c r="V40" s="338"/>
      <c r="W40" s="329"/>
      <c r="X40" s="329"/>
      <c r="Y40" s="329"/>
      <c r="Z40" s="335"/>
      <c r="AA40" s="335"/>
      <c r="AB40" s="329"/>
      <c r="AC40" s="329"/>
      <c r="AD40" s="337"/>
      <c r="AE40" s="331"/>
      <c r="AF40" s="331"/>
      <c r="AG40" s="330"/>
      <c r="AH40" s="333"/>
      <c r="AI40" s="330"/>
      <c r="AJ40" s="330"/>
      <c r="AK40" s="330"/>
      <c r="AL40" s="330"/>
      <c r="AM40" s="330"/>
      <c r="AN40" s="330"/>
      <c r="AO40" s="330"/>
      <c r="AP40" s="330"/>
      <c r="AQ40" s="330"/>
      <c r="AR40" s="330"/>
      <c r="AS40" s="330"/>
      <c r="AT40" s="330"/>
      <c r="AU40" s="330"/>
      <c r="AV40" s="330"/>
      <c r="AW40" s="330"/>
      <c r="AX40" s="330"/>
      <c r="AY40" s="330"/>
      <c r="AZ40" s="330"/>
      <c r="BA40" s="330"/>
      <c r="BB40" s="330"/>
      <c r="BC40" s="330"/>
      <c r="BD40" s="330"/>
      <c r="BE40" s="330"/>
      <c r="BF40" s="330"/>
      <c r="BG40" s="330"/>
      <c r="BH40" s="330"/>
      <c r="BI40" s="330"/>
      <c r="BJ40" s="330"/>
      <c r="BK40" s="330"/>
      <c r="BL40" s="330"/>
      <c r="BM40" s="330"/>
      <c r="BN40" s="330"/>
      <c r="BO40" s="330"/>
      <c r="BP40" s="330"/>
      <c r="BQ40" s="330"/>
      <c r="BR40" s="330"/>
      <c r="BS40" s="330"/>
      <c r="BT40" s="330"/>
      <c r="BU40" s="330"/>
      <c r="BV40" s="330"/>
      <c r="BW40" s="330"/>
      <c r="BX40" s="330"/>
      <c r="BY40" s="330"/>
    </row>
    <row r="41" spans="1:77" ht="13.15" customHeight="1" x14ac:dyDescent="0.2">
      <c r="A41" s="23"/>
      <c r="B41" s="238" t="s">
        <v>17</v>
      </c>
      <c r="C41" s="23"/>
      <c r="D41" s="23"/>
      <c r="E41" s="23"/>
      <c r="F41" s="500" t="str">
        <f>IF((ABS(C32-D32)&lt;0.5)*(C32&lt;&gt;0),"v","")</f>
        <v/>
      </c>
      <c r="G41" s="500"/>
      <c r="H41" s="57" t="str">
        <f>IF((F41=""),"x","")</f>
        <v>x</v>
      </c>
      <c r="I41" s="72"/>
      <c r="J41" s="72"/>
      <c r="K41" s="224"/>
      <c r="L41" s="21"/>
      <c r="M41" s="22">
        <f t="shared" si="0"/>
        <v>-1</v>
      </c>
      <c r="N41" s="207"/>
      <c r="O41" s="329"/>
      <c r="P41" s="329"/>
      <c r="Q41" s="329"/>
      <c r="R41" s="329"/>
      <c r="S41" s="329"/>
      <c r="T41" s="329"/>
      <c r="U41" s="342"/>
      <c r="V41" s="338"/>
      <c r="W41" s="329"/>
      <c r="X41" s="329"/>
      <c r="Y41" s="329"/>
      <c r="Z41" s="335"/>
      <c r="AA41" s="335"/>
      <c r="AB41" s="329"/>
      <c r="AC41" s="329"/>
      <c r="AD41" s="337"/>
      <c r="AE41" s="331"/>
      <c r="AF41" s="331"/>
      <c r="AG41" s="330"/>
      <c r="AH41" s="333"/>
      <c r="AI41" s="330"/>
      <c r="AJ41" s="330"/>
      <c r="AK41" s="330"/>
      <c r="AL41" s="330"/>
      <c r="AM41" s="330"/>
      <c r="AN41" s="330"/>
      <c r="AO41" s="330"/>
      <c r="AP41" s="330"/>
      <c r="AQ41" s="330"/>
      <c r="AR41" s="330"/>
      <c r="AS41" s="330"/>
      <c r="AT41" s="330"/>
      <c r="AU41" s="330"/>
      <c r="AV41" s="330"/>
      <c r="AW41" s="330"/>
      <c r="AX41" s="330"/>
      <c r="AY41" s="330"/>
      <c r="AZ41" s="330"/>
      <c r="BA41" s="330"/>
      <c r="BB41" s="330"/>
      <c r="BC41" s="330"/>
      <c r="BD41" s="330"/>
      <c r="BE41" s="330"/>
      <c r="BF41" s="330"/>
      <c r="BG41" s="330"/>
      <c r="BH41" s="330"/>
      <c r="BI41" s="330"/>
      <c r="BJ41" s="330"/>
      <c r="BK41" s="330"/>
      <c r="BL41" s="330"/>
      <c r="BM41" s="330"/>
      <c r="BN41" s="330"/>
      <c r="BO41" s="330"/>
      <c r="BP41" s="330"/>
      <c r="BQ41" s="330"/>
      <c r="BR41" s="330"/>
      <c r="BS41" s="330"/>
      <c r="BT41" s="330"/>
      <c r="BU41" s="330"/>
      <c r="BV41" s="330"/>
      <c r="BW41" s="330"/>
      <c r="BX41" s="330"/>
      <c r="BY41" s="330"/>
    </row>
    <row r="42" spans="1:77" ht="13.15" customHeight="1" x14ac:dyDescent="0.2">
      <c r="A42" s="23"/>
      <c r="B42" s="125"/>
      <c r="C42" s="31"/>
      <c r="D42" s="31"/>
      <c r="E42" s="31"/>
      <c r="F42" s="31"/>
      <c r="G42" s="86"/>
      <c r="H42" s="87"/>
      <c r="I42" s="88"/>
      <c r="J42" s="88"/>
      <c r="K42" s="223"/>
      <c r="L42" s="21"/>
      <c r="M42" s="22">
        <f t="shared" si="0"/>
        <v>-1</v>
      </c>
      <c r="N42" s="207"/>
      <c r="O42" s="329"/>
      <c r="P42" s="329"/>
      <c r="Q42" s="329"/>
      <c r="R42" s="329"/>
      <c r="S42" s="329"/>
      <c r="T42" s="329"/>
      <c r="U42" s="342"/>
      <c r="V42" s="338"/>
      <c r="W42" s="329"/>
      <c r="X42" s="329"/>
      <c r="Y42" s="329"/>
      <c r="Z42" s="335"/>
      <c r="AA42" s="335"/>
      <c r="AB42" s="329"/>
      <c r="AC42" s="329"/>
      <c r="AD42" s="337"/>
      <c r="AE42" s="331"/>
      <c r="AF42" s="331"/>
      <c r="AG42" s="330"/>
      <c r="AH42" s="333"/>
      <c r="AI42" s="330"/>
      <c r="AJ42" s="330"/>
      <c r="AK42" s="330"/>
      <c r="AL42" s="330"/>
      <c r="AM42" s="330"/>
      <c r="AN42" s="330"/>
      <c r="AO42" s="330"/>
      <c r="AP42" s="330"/>
      <c r="AQ42" s="330"/>
      <c r="AR42" s="330"/>
      <c r="AS42" s="330"/>
      <c r="AT42" s="330"/>
      <c r="AU42" s="330"/>
      <c r="AV42" s="330"/>
      <c r="AW42" s="330"/>
      <c r="AX42" s="330"/>
      <c r="AY42" s="330"/>
      <c r="AZ42" s="330"/>
      <c r="BA42" s="330"/>
      <c r="BB42" s="330"/>
      <c r="BC42" s="330"/>
      <c r="BD42" s="330"/>
      <c r="BE42" s="330"/>
      <c r="BF42" s="330"/>
      <c r="BG42" s="330"/>
      <c r="BH42" s="330"/>
      <c r="BI42" s="330"/>
      <c r="BJ42" s="330"/>
      <c r="BK42" s="330"/>
      <c r="BL42" s="330"/>
      <c r="BM42" s="330"/>
      <c r="BN42" s="330"/>
      <c r="BO42" s="330"/>
      <c r="BP42" s="330"/>
      <c r="BQ42" s="330"/>
      <c r="BR42" s="330"/>
      <c r="BS42" s="330"/>
      <c r="BT42" s="330"/>
      <c r="BU42" s="330"/>
      <c r="BV42" s="330"/>
      <c r="BW42" s="330"/>
      <c r="BX42" s="330"/>
      <c r="BY42" s="330"/>
    </row>
    <row r="43" spans="1:77" ht="13.15" customHeight="1" x14ac:dyDescent="0.2">
      <c r="A43" s="23"/>
      <c r="B43" s="95" t="s">
        <v>126</v>
      </c>
      <c r="C43" s="206"/>
      <c r="D43" s="206"/>
      <c r="E43" s="206"/>
      <c r="F43" s="206"/>
      <c r="G43" s="206"/>
      <c r="H43" s="206"/>
      <c r="I43" s="206"/>
      <c r="J43" s="206"/>
      <c r="K43" s="224"/>
      <c r="L43" s="21"/>
      <c r="M43" s="22">
        <f t="shared" si="0"/>
        <v>-1</v>
      </c>
      <c r="N43" s="207"/>
      <c r="O43" s="329"/>
      <c r="P43" s="329"/>
      <c r="Q43" s="329"/>
      <c r="R43" s="329"/>
      <c r="S43" s="329"/>
      <c r="T43" s="329"/>
      <c r="U43" s="342"/>
      <c r="V43" s="338"/>
      <c r="W43" s="329"/>
      <c r="X43" s="329"/>
      <c r="Y43" s="329"/>
      <c r="Z43" s="335"/>
      <c r="AA43" s="335"/>
      <c r="AB43" s="329"/>
      <c r="AC43" s="329"/>
      <c r="AD43" s="337"/>
      <c r="AE43" s="331"/>
      <c r="AF43" s="331"/>
      <c r="AG43" s="330"/>
      <c r="AH43" s="333"/>
      <c r="AI43" s="330"/>
      <c r="AJ43" s="330"/>
      <c r="AK43" s="330"/>
      <c r="AL43" s="330"/>
      <c r="AM43" s="330"/>
      <c r="AN43" s="330"/>
      <c r="AO43" s="330"/>
      <c r="AP43" s="330"/>
      <c r="AQ43" s="330"/>
      <c r="AR43" s="330"/>
      <c r="AS43" s="330"/>
      <c r="AT43" s="330"/>
      <c r="AU43" s="330"/>
      <c r="AV43" s="330"/>
      <c r="AW43" s="330"/>
      <c r="AX43" s="330"/>
      <c r="AY43" s="330"/>
      <c r="AZ43" s="330"/>
      <c r="BA43" s="330"/>
      <c r="BB43" s="330"/>
      <c r="BC43" s="330"/>
      <c r="BD43" s="330"/>
      <c r="BE43" s="330"/>
      <c r="BF43" s="330"/>
      <c r="BG43" s="330"/>
      <c r="BH43" s="330"/>
      <c r="BI43" s="330"/>
      <c r="BJ43" s="330"/>
      <c r="BK43" s="330"/>
      <c r="BL43" s="330"/>
      <c r="BM43" s="330"/>
      <c r="BN43" s="330"/>
      <c r="BO43" s="330"/>
      <c r="BP43" s="330"/>
      <c r="BQ43" s="330"/>
      <c r="BR43" s="330"/>
      <c r="BS43" s="330"/>
      <c r="BT43" s="330"/>
      <c r="BU43" s="330"/>
      <c r="BV43" s="330"/>
      <c r="BW43" s="330"/>
      <c r="BX43" s="330"/>
      <c r="BY43" s="330"/>
    </row>
    <row r="44" spans="1:77" ht="13.15" customHeight="1" x14ac:dyDescent="0.2">
      <c r="A44" s="23"/>
      <c r="B44" s="225"/>
      <c r="C44" s="206"/>
      <c r="D44" s="206"/>
      <c r="E44" s="206"/>
      <c r="F44" s="206"/>
      <c r="G44" s="206"/>
      <c r="H44" s="206"/>
      <c r="I44" s="206"/>
      <c r="J44" s="206"/>
      <c r="K44" s="224"/>
      <c r="L44" s="21"/>
      <c r="M44" s="22">
        <f t="shared" si="0"/>
        <v>-1</v>
      </c>
      <c r="N44" s="207"/>
      <c r="O44" s="329"/>
      <c r="P44" s="329"/>
      <c r="Q44" s="329"/>
      <c r="R44" s="329"/>
      <c r="S44" s="329"/>
      <c r="T44" s="329"/>
      <c r="U44" s="342"/>
      <c r="V44" s="342"/>
      <c r="W44" s="329"/>
      <c r="X44" s="329"/>
      <c r="Y44" s="329"/>
      <c r="Z44" s="329"/>
      <c r="AA44" s="335"/>
      <c r="AB44" s="342"/>
      <c r="AC44" s="342"/>
      <c r="AD44" s="337"/>
      <c r="AE44" s="337"/>
      <c r="AF44" s="337"/>
      <c r="AG44" s="330"/>
      <c r="AH44" s="330"/>
      <c r="AI44" s="330"/>
      <c r="AJ44" s="330"/>
      <c r="AK44" s="330"/>
      <c r="AL44" s="330"/>
      <c r="AM44" s="330"/>
      <c r="AN44" s="330"/>
      <c r="AO44" s="330"/>
      <c r="AP44" s="330"/>
      <c r="AQ44" s="330"/>
      <c r="AR44" s="330"/>
      <c r="AS44" s="330"/>
      <c r="AT44" s="330"/>
      <c r="AU44" s="330"/>
      <c r="AV44" s="330"/>
      <c r="AW44" s="330"/>
      <c r="AX44" s="330"/>
      <c r="AY44" s="330"/>
      <c r="AZ44" s="330"/>
      <c r="BA44" s="330"/>
      <c r="BB44" s="330"/>
      <c r="BC44" s="330"/>
      <c r="BD44" s="330"/>
      <c r="BE44" s="330"/>
      <c r="BF44" s="330"/>
      <c r="BG44" s="330"/>
      <c r="BH44" s="330"/>
      <c r="BI44" s="330"/>
      <c r="BJ44" s="330"/>
      <c r="BK44" s="330"/>
      <c r="BL44" s="330"/>
      <c r="BM44" s="330"/>
      <c r="BN44" s="330"/>
      <c r="BO44" s="330"/>
      <c r="BP44" s="330"/>
      <c r="BQ44" s="330"/>
      <c r="BR44" s="330"/>
      <c r="BS44" s="330"/>
      <c r="BT44" s="330"/>
      <c r="BU44" s="330"/>
      <c r="BV44" s="330"/>
      <c r="BW44" s="330"/>
      <c r="BX44" s="330"/>
      <c r="BY44" s="330"/>
    </row>
    <row r="45" spans="1:77" ht="13.15" customHeight="1" x14ac:dyDescent="0.2">
      <c r="A45" s="23"/>
      <c r="B45" s="238" t="s">
        <v>124</v>
      </c>
      <c r="C45" s="206"/>
      <c r="D45" s="206"/>
      <c r="E45" s="206"/>
      <c r="F45" s="523" t="s">
        <v>8</v>
      </c>
      <c r="G45" s="523"/>
      <c r="H45" s="247" t="s">
        <v>9</v>
      </c>
      <c r="I45" s="206"/>
      <c r="J45" s="160" t="s">
        <v>103</v>
      </c>
      <c r="K45" s="226" t="s">
        <v>102</v>
      </c>
      <c r="L45" s="21"/>
      <c r="M45" s="22">
        <f t="shared" si="0"/>
        <v>-1</v>
      </c>
      <c r="N45" s="23"/>
      <c r="O45" s="329"/>
      <c r="P45" s="329"/>
      <c r="Q45" s="329"/>
      <c r="R45" s="329"/>
      <c r="S45" s="329"/>
      <c r="T45" s="329"/>
      <c r="U45" s="342"/>
      <c r="V45" s="342"/>
      <c r="W45" s="342"/>
      <c r="X45" s="342"/>
      <c r="Y45" s="342"/>
      <c r="Z45" s="330"/>
      <c r="AA45" s="330"/>
      <c r="AB45" s="330"/>
      <c r="AC45" s="330"/>
      <c r="AD45" s="330"/>
      <c r="AE45" s="330"/>
      <c r="AF45" s="330"/>
      <c r="AG45" s="330"/>
      <c r="AH45" s="330"/>
      <c r="AI45" s="330"/>
      <c r="AJ45" s="330"/>
      <c r="AK45" s="330"/>
      <c r="AL45" s="330"/>
      <c r="AM45" s="330"/>
      <c r="AN45" s="330"/>
      <c r="AO45" s="330"/>
      <c r="AP45" s="330"/>
      <c r="AQ45" s="330"/>
      <c r="AR45" s="330"/>
      <c r="AS45" s="330"/>
      <c r="AT45" s="330"/>
      <c r="AU45" s="330"/>
      <c r="AV45" s="330"/>
      <c r="AW45" s="330"/>
      <c r="AX45" s="330"/>
      <c r="AY45" s="330"/>
      <c r="AZ45" s="330"/>
      <c r="BA45" s="330"/>
      <c r="BB45" s="330"/>
      <c r="BC45" s="330"/>
      <c r="BD45" s="330"/>
      <c r="BE45" s="330"/>
      <c r="BF45" s="330"/>
      <c r="BG45" s="330"/>
      <c r="BH45" s="330"/>
      <c r="BI45" s="330"/>
      <c r="BJ45" s="330"/>
      <c r="BK45" s="330"/>
      <c r="BL45" s="330"/>
      <c r="BM45" s="330"/>
      <c r="BN45" s="330"/>
      <c r="BO45" s="330"/>
      <c r="BP45" s="330"/>
      <c r="BQ45" s="330"/>
      <c r="BR45" s="330"/>
      <c r="BS45" s="330"/>
      <c r="BT45" s="330"/>
      <c r="BU45" s="330"/>
      <c r="BV45" s="330"/>
      <c r="BW45" s="330"/>
      <c r="BX45" s="330"/>
      <c r="BY45" s="330"/>
    </row>
    <row r="46" spans="1:77" ht="13.15" customHeight="1" x14ac:dyDescent="0.2">
      <c r="A46" s="23"/>
      <c r="B46" s="238" t="s">
        <v>123</v>
      </c>
      <c r="C46" s="206"/>
      <c r="D46" s="206"/>
      <c r="E46" s="206"/>
      <c r="F46" s="500" t="str">
        <f>IF((K46&lt;=J46)*(K46&lt;&gt;0),"v","")</f>
        <v/>
      </c>
      <c r="G46" s="500"/>
      <c r="H46" s="57" t="str">
        <f>IF((F46=""),"x","")</f>
        <v>x</v>
      </c>
      <c r="I46" s="227"/>
      <c r="J46" s="228">
        <f>J32</f>
        <v>0</v>
      </c>
      <c r="K46" s="124">
        <f>K32</f>
        <v>0</v>
      </c>
      <c r="L46" s="21"/>
      <c r="M46" s="22">
        <f t="shared" si="0"/>
        <v>-1</v>
      </c>
      <c r="N46" s="23"/>
      <c r="O46" s="329"/>
      <c r="P46" s="329"/>
      <c r="Q46" s="329"/>
      <c r="R46" s="329"/>
      <c r="S46" s="329"/>
      <c r="T46" s="329"/>
      <c r="U46" s="328"/>
      <c r="V46" s="342"/>
      <c r="W46" s="342"/>
      <c r="X46" s="342"/>
      <c r="Y46" s="342"/>
      <c r="Z46" s="330"/>
      <c r="AA46" s="330"/>
      <c r="AB46" s="330"/>
      <c r="AC46" s="330"/>
      <c r="AD46" s="330"/>
      <c r="AE46" s="330"/>
      <c r="AF46" s="330"/>
      <c r="AG46" s="330"/>
      <c r="AH46" s="330"/>
      <c r="AI46" s="330"/>
      <c r="AJ46" s="330"/>
      <c r="AK46" s="330"/>
      <c r="AL46" s="330"/>
      <c r="AM46" s="330"/>
      <c r="AN46" s="330"/>
      <c r="AO46" s="330"/>
      <c r="AP46" s="330"/>
      <c r="AQ46" s="330"/>
      <c r="AR46" s="330"/>
      <c r="AS46" s="330"/>
      <c r="AT46" s="330"/>
      <c r="AU46" s="330"/>
      <c r="AV46" s="330"/>
      <c r="AW46" s="330"/>
      <c r="AX46" s="330"/>
      <c r="AY46" s="330"/>
      <c r="AZ46" s="330"/>
      <c r="BA46" s="330"/>
      <c r="BB46" s="330"/>
      <c r="BC46" s="330"/>
      <c r="BD46" s="330"/>
      <c r="BE46" s="330"/>
      <c r="BF46" s="330"/>
      <c r="BG46" s="330"/>
      <c r="BH46" s="330"/>
      <c r="BI46" s="330"/>
      <c r="BJ46" s="330"/>
      <c r="BK46" s="330"/>
      <c r="BL46" s="330"/>
      <c r="BM46" s="330"/>
      <c r="BN46" s="330"/>
      <c r="BO46" s="330"/>
      <c r="BP46" s="330"/>
      <c r="BQ46" s="330"/>
      <c r="BR46" s="330"/>
      <c r="BS46" s="330"/>
      <c r="BT46" s="330"/>
      <c r="BU46" s="330"/>
      <c r="BV46" s="330"/>
      <c r="BW46" s="330"/>
      <c r="BX46" s="330"/>
      <c r="BY46" s="330"/>
    </row>
    <row r="47" spans="1:77" ht="13.15" customHeight="1" x14ac:dyDescent="0.2">
      <c r="A47" s="23"/>
      <c r="B47" s="221"/>
      <c r="C47" s="222"/>
      <c r="D47" s="222"/>
      <c r="E47" s="222"/>
      <c r="F47" s="501"/>
      <c r="G47" s="501"/>
      <c r="H47" s="229"/>
      <c r="I47" s="222"/>
      <c r="J47" s="230"/>
      <c r="K47" s="231"/>
      <c r="L47" s="21"/>
      <c r="M47" s="22">
        <f t="shared" si="0"/>
        <v>-1</v>
      </c>
      <c r="N47" s="23"/>
      <c r="O47" s="329"/>
      <c r="P47" s="329"/>
      <c r="Q47" s="329"/>
      <c r="R47" s="329"/>
      <c r="S47" s="329"/>
      <c r="T47" s="330"/>
      <c r="U47" s="328"/>
      <c r="V47" s="342"/>
      <c r="W47" s="342"/>
      <c r="X47" s="342"/>
      <c r="Y47" s="342"/>
      <c r="Z47" s="330"/>
      <c r="AA47" s="330"/>
      <c r="AB47" s="330"/>
      <c r="AC47" s="330"/>
      <c r="AD47" s="330"/>
      <c r="AE47" s="330"/>
      <c r="AF47" s="330"/>
      <c r="AG47" s="330"/>
      <c r="AH47" s="330"/>
      <c r="AI47" s="330"/>
      <c r="AJ47" s="330"/>
      <c r="AK47" s="330"/>
      <c r="AL47" s="330"/>
      <c r="AM47" s="330"/>
      <c r="AN47" s="330"/>
      <c r="AO47" s="330"/>
      <c r="AP47" s="330"/>
      <c r="AQ47" s="330"/>
      <c r="AR47" s="330"/>
      <c r="AS47" s="330"/>
      <c r="AT47" s="330"/>
      <c r="AU47" s="330"/>
      <c r="AV47" s="330"/>
      <c r="AW47" s="330"/>
      <c r="AX47" s="330"/>
      <c r="AY47" s="330"/>
      <c r="AZ47" s="330"/>
      <c r="BA47" s="330"/>
      <c r="BB47" s="330"/>
      <c r="BC47" s="330"/>
      <c r="BD47" s="330"/>
      <c r="BE47" s="330"/>
      <c r="BF47" s="330"/>
      <c r="BG47" s="330"/>
      <c r="BH47" s="330"/>
      <c r="BI47" s="330"/>
      <c r="BJ47" s="330"/>
      <c r="BK47" s="330"/>
      <c r="BL47" s="330"/>
      <c r="BM47" s="330"/>
      <c r="BN47" s="330"/>
      <c r="BO47" s="330"/>
      <c r="BP47" s="330"/>
      <c r="BQ47" s="330"/>
      <c r="BR47" s="330"/>
      <c r="BS47" s="330"/>
      <c r="BT47" s="330"/>
      <c r="BU47" s="330"/>
      <c r="BV47" s="330"/>
      <c r="BW47" s="330"/>
      <c r="BX47" s="330"/>
      <c r="BY47" s="330"/>
    </row>
    <row r="48" spans="1:77" ht="13.15" customHeight="1" x14ac:dyDescent="0.2">
      <c r="A48" s="151"/>
      <c r="B48" s="95" t="s">
        <v>125</v>
      </c>
      <c r="C48" s="206"/>
      <c r="D48" s="206"/>
      <c r="E48" s="206"/>
      <c r="F48" s="206"/>
      <c r="G48" s="206"/>
      <c r="H48" s="206"/>
      <c r="I48" s="206"/>
      <c r="J48" s="206"/>
      <c r="K48" s="224"/>
      <c r="L48" s="21"/>
      <c r="M48" s="22">
        <f t="shared" ref="M48:M68" si="2">$U$51</f>
        <v>-1</v>
      </c>
      <c r="N48" s="150"/>
      <c r="O48" s="329"/>
      <c r="P48" s="329"/>
      <c r="Q48" s="329"/>
      <c r="R48" s="329"/>
      <c r="S48" s="329"/>
      <c r="T48" s="330"/>
      <c r="U48" s="330"/>
      <c r="V48" s="342"/>
      <c r="W48" s="342"/>
      <c r="X48" s="342"/>
      <c r="Y48" s="342"/>
      <c r="Z48" s="330"/>
      <c r="AA48" s="330"/>
      <c r="AB48" s="330"/>
      <c r="AC48" s="330"/>
      <c r="AD48" s="330"/>
      <c r="AE48" s="330"/>
      <c r="AF48" s="330"/>
      <c r="AG48" s="330"/>
      <c r="AH48" s="330"/>
      <c r="AI48" s="330"/>
      <c r="AJ48" s="330"/>
      <c r="AK48" s="330"/>
      <c r="AL48" s="330"/>
      <c r="AM48" s="330"/>
      <c r="AN48" s="330"/>
      <c r="AO48" s="330"/>
      <c r="AP48" s="330"/>
      <c r="AQ48" s="330"/>
      <c r="AR48" s="330"/>
      <c r="AS48" s="330"/>
      <c r="AT48" s="330"/>
      <c r="AU48" s="330"/>
      <c r="AV48" s="330"/>
      <c r="AW48" s="330"/>
      <c r="AX48" s="330"/>
      <c r="AY48" s="330"/>
      <c r="AZ48" s="330"/>
      <c r="BA48" s="330"/>
      <c r="BB48" s="330"/>
      <c r="BC48" s="330"/>
      <c r="BD48" s="330"/>
      <c r="BE48" s="330"/>
      <c r="BF48" s="330"/>
      <c r="BG48" s="330"/>
      <c r="BH48" s="330"/>
      <c r="BI48" s="330"/>
      <c r="BJ48" s="330"/>
      <c r="BK48" s="330"/>
      <c r="BL48" s="330"/>
      <c r="BM48" s="330"/>
      <c r="BN48" s="330"/>
      <c r="BO48" s="330"/>
      <c r="BP48" s="330"/>
      <c r="BQ48" s="330"/>
      <c r="BR48" s="330"/>
      <c r="BS48" s="330"/>
      <c r="BT48" s="330"/>
      <c r="BU48" s="330"/>
      <c r="BV48" s="330"/>
      <c r="BW48" s="330"/>
      <c r="BX48" s="330"/>
      <c r="BY48" s="330"/>
    </row>
    <row r="49" spans="1:77" ht="12.75" customHeight="1" x14ac:dyDescent="0.2">
      <c r="B49" s="225"/>
      <c r="C49" s="206"/>
      <c r="D49" s="206"/>
      <c r="E49" s="206"/>
      <c r="F49" s="523" t="s">
        <v>8</v>
      </c>
      <c r="G49" s="523"/>
      <c r="H49" s="247" t="s">
        <v>9</v>
      </c>
      <c r="I49" s="206"/>
      <c r="J49" s="206"/>
      <c r="K49" s="224"/>
      <c r="L49" s="21"/>
      <c r="M49" s="22">
        <f t="shared" si="2"/>
        <v>-1</v>
      </c>
      <c r="N49" s="23"/>
      <c r="O49" s="329"/>
      <c r="P49" s="329"/>
      <c r="Q49" s="329"/>
      <c r="R49" s="329"/>
      <c r="S49" s="329"/>
      <c r="T49" s="330"/>
      <c r="U49" s="330" t="s">
        <v>44</v>
      </c>
      <c r="V49" s="342"/>
      <c r="W49" s="342"/>
      <c r="X49" s="342"/>
      <c r="Y49" s="342"/>
      <c r="Z49" s="330"/>
      <c r="AA49" s="330"/>
      <c r="AB49" s="330"/>
      <c r="AC49" s="330"/>
      <c r="AD49" s="330"/>
      <c r="AE49" s="330"/>
      <c r="AF49" s="330"/>
      <c r="AG49" s="330"/>
      <c r="AH49" s="330"/>
      <c r="AI49" s="330"/>
      <c r="AJ49" s="330"/>
      <c r="AK49" s="330"/>
      <c r="AL49" s="330"/>
      <c r="AM49" s="330"/>
      <c r="AN49" s="330"/>
      <c r="AO49" s="330"/>
      <c r="AP49" s="330"/>
      <c r="AQ49" s="330"/>
      <c r="AR49" s="330"/>
      <c r="AS49" s="330"/>
      <c r="AT49" s="330"/>
      <c r="AU49" s="330"/>
      <c r="AV49" s="330"/>
      <c r="AW49" s="330"/>
      <c r="AX49" s="330"/>
      <c r="AY49" s="330"/>
      <c r="AZ49" s="330"/>
      <c r="BA49" s="330"/>
      <c r="BB49" s="330"/>
      <c r="BC49" s="330"/>
      <c r="BD49" s="330"/>
      <c r="BE49" s="330"/>
      <c r="BF49" s="330"/>
      <c r="BG49" s="330"/>
      <c r="BH49" s="330"/>
      <c r="BI49" s="330"/>
      <c r="BJ49" s="330"/>
      <c r="BK49" s="330"/>
      <c r="BL49" s="330"/>
      <c r="BM49" s="330"/>
      <c r="BN49" s="330"/>
      <c r="BO49" s="330"/>
      <c r="BP49" s="330"/>
      <c r="BQ49" s="330"/>
      <c r="BR49" s="330"/>
      <c r="BS49" s="330"/>
      <c r="BT49" s="330"/>
      <c r="BU49" s="330"/>
      <c r="BV49" s="330"/>
      <c r="BW49" s="330"/>
      <c r="BX49" s="330"/>
      <c r="BY49" s="330"/>
    </row>
    <row r="50" spans="1:77" ht="12.75" customHeight="1" thickBot="1" x14ac:dyDescent="0.25">
      <c r="A50" s="483" t="str">
        <f>'Tasauslaskin 2018'!$A$48</f>
        <v>© Ympäristöministeriö, Tasauslaskin 2018 (versio maaliskuu 2017)</v>
      </c>
      <c r="B50" s="135" t="s">
        <v>173</v>
      </c>
      <c r="C50" s="232"/>
      <c r="D50" s="232"/>
      <c r="E50" s="232"/>
      <c r="F50" s="512" t="str">
        <f>IF(H50="","v","")</f>
        <v/>
      </c>
      <c r="G50" s="512"/>
      <c r="H50" s="137" t="str">
        <f>IF(CONCATENATE(H40,H41,H46)="","","x")</f>
        <v>x</v>
      </c>
      <c r="I50" s="232"/>
      <c r="J50" s="232"/>
      <c r="K50" s="233"/>
      <c r="L50" s="21"/>
      <c r="M50" s="22">
        <f t="shared" si="2"/>
        <v>-1</v>
      </c>
      <c r="N50" s="23"/>
      <c r="O50" s="329"/>
      <c r="P50" s="329"/>
      <c r="Q50" s="329"/>
      <c r="R50" s="329"/>
      <c r="S50" s="329"/>
      <c r="T50" s="330"/>
      <c r="U50" s="330" t="s">
        <v>45</v>
      </c>
      <c r="V50" s="342"/>
      <c r="W50" s="342"/>
      <c r="X50" s="342"/>
      <c r="Y50" s="342"/>
      <c r="Z50" s="330"/>
      <c r="AA50" s="330"/>
      <c r="AB50" s="330"/>
      <c r="AC50" s="330"/>
      <c r="AD50" s="330"/>
      <c r="AE50" s="330"/>
      <c r="AF50" s="330"/>
      <c r="AG50" s="330"/>
      <c r="AH50" s="330"/>
      <c r="AI50" s="330"/>
      <c r="AJ50" s="330"/>
      <c r="AK50" s="330"/>
      <c r="AL50" s="330"/>
      <c r="AM50" s="330"/>
      <c r="AN50" s="330"/>
      <c r="AO50" s="330"/>
      <c r="AP50" s="330"/>
      <c r="AQ50" s="330"/>
      <c r="AR50" s="330"/>
      <c r="AS50" s="330"/>
      <c r="AT50" s="330"/>
      <c r="AU50" s="330"/>
      <c r="AV50" s="330"/>
      <c r="AW50" s="330"/>
      <c r="AX50" s="330"/>
      <c r="AY50" s="330"/>
      <c r="AZ50" s="330"/>
      <c r="BA50" s="330"/>
      <c r="BB50" s="330"/>
      <c r="BC50" s="330"/>
      <c r="BD50" s="330"/>
      <c r="BE50" s="330"/>
      <c r="BF50" s="330"/>
      <c r="BG50" s="330"/>
      <c r="BH50" s="330"/>
      <c r="BI50" s="330"/>
      <c r="BJ50" s="330"/>
      <c r="BK50" s="330"/>
      <c r="BL50" s="330"/>
      <c r="BM50" s="330"/>
      <c r="BN50" s="330"/>
      <c r="BO50" s="330"/>
      <c r="BP50" s="330"/>
      <c r="BQ50" s="330"/>
      <c r="BR50" s="330"/>
      <c r="BS50" s="330"/>
      <c r="BT50" s="330"/>
      <c r="BU50" s="330"/>
      <c r="BV50" s="330"/>
      <c r="BW50" s="330"/>
      <c r="BX50" s="330"/>
      <c r="BY50" s="330"/>
    </row>
    <row r="51" spans="1:77" ht="12.75" customHeight="1" thickBot="1" x14ac:dyDescent="0.25">
      <c r="A51" s="483"/>
      <c r="L51" s="21"/>
      <c r="M51" s="22">
        <f t="shared" si="2"/>
        <v>-1</v>
      </c>
      <c r="N51" s="23"/>
      <c r="O51" s="329"/>
      <c r="P51" s="329"/>
      <c r="Q51" s="329"/>
      <c r="R51" s="329"/>
      <c r="S51" s="329"/>
      <c r="T51" s="330"/>
      <c r="U51" s="330">
        <f>IF(H50="",1,-1)</f>
        <v>-1</v>
      </c>
      <c r="V51" s="342"/>
      <c r="W51" s="342"/>
      <c r="X51" s="342"/>
      <c r="Y51" s="342"/>
      <c r="Z51" s="333"/>
      <c r="AA51" s="330"/>
      <c r="AB51" s="330"/>
      <c r="AC51" s="330"/>
      <c r="AD51" s="330"/>
      <c r="AE51" s="330"/>
      <c r="AF51" s="330"/>
      <c r="AG51" s="330"/>
      <c r="AH51" s="330"/>
      <c r="AI51" s="330"/>
      <c r="AJ51" s="330"/>
      <c r="AK51" s="330"/>
      <c r="AL51" s="330"/>
      <c r="AM51" s="330"/>
      <c r="AN51" s="330"/>
      <c r="AO51" s="330"/>
      <c r="AP51" s="330"/>
      <c r="AQ51" s="330"/>
      <c r="AR51" s="330"/>
      <c r="AS51" s="330"/>
      <c r="AT51" s="330"/>
      <c r="AU51" s="330"/>
      <c r="AV51" s="330"/>
      <c r="AW51" s="330"/>
      <c r="AX51" s="330"/>
      <c r="AY51" s="330"/>
      <c r="AZ51" s="330"/>
      <c r="BA51" s="330"/>
      <c r="BB51" s="330"/>
      <c r="BC51" s="330"/>
      <c r="BD51" s="330"/>
      <c r="BE51" s="330"/>
      <c r="BF51" s="330"/>
      <c r="BG51" s="330"/>
      <c r="BH51" s="330"/>
      <c r="BI51" s="330"/>
      <c r="BJ51" s="330"/>
      <c r="BK51" s="330"/>
      <c r="BL51" s="330"/>
      <c r="BM51" s="330"/>
      <c r="BN51" s="330"/>
      <c r="BO51" s="330"/>
      <c r="BP51" s="330"/>
      <c r="BQ51" s="330"/>
      <c r="BR51" s="330"/>
      <c r="BS51" s="330"/>
      <c r="BT51" s="330"/>
      <c r="BU51" s="330"/>
      <c r="BV51" s="330"/>
      <c r="BW51" s="330"/>
      <c r="BX51" s="330"/>
      <c r="BY51" s="330"/>
    </row>
    <row r="52" spans="1:77" ht="12.75" customHeight="1" x14ac:dyDescent="0.2">
      <c r="A52" s="483"/>
      <c r="B52" s="295" t="s">
        <v>127</v>
      </c>
      <c r="C52" s="298"/>
      <c r="D52" s="298"/>
      <c r="E52" s="298"/>
      <c r="F52" s="298"/>
      <c r="G52" s="298"/>
      <c r="H52" s="298"/>
      <c r="I52" s="298"/>
      <c r="J52" s="298"/>
      <c r="K52" s="299"/>
      <c r="L52" s="21"/>
      <c r="M52" s="22">
        <f t="shared" si="2"/>
        <v>-1</v>
      </c>
      <c r="N52" s="23"/>
      <c r="O52" s="329"/>
      <c r="P52" s="329"/>
      <c r="Q52" s="329"/>
      <c r="R52" s="329"/>
      <c r="S52" s="329"/>
      <c r="T52" s="330"/>
      <c r="U52" s="330"/>
      <c r="V52" s="342"/>
      <c r="W52" s="342"/>
      <c r="X52" s="342"/>
      <c r="Y52" s="342"/>
      <c r="Z52" s="330"/>
      <c r="AA52" s="330"/>
      <c r="AB52" s="330"/>
      <c r="AC52" s="330"/>
      <c r="AD52" s="330"/>
      <c r="AE52" s="330"/>
      <c r="AF52" s="330"/>
      <c r="AG52" s="330"/>
      <c r="AH52" s="330"/>
      <c r="AI52" s="330"/>
      <c r="AJ52" s="330"/>
      <c r="AK52" s="330"/>
      <c r="AL52" s="330"/>
      <c r="AM52" s="330"/>
      <c r="AN52" s="330"/>
      <c r="AO52" s="330"/>
      <c r="AP52" s="330"/>
      <c r="AQ52" s="330"/>
      <c r="AR52" s="330"/>
      <c r="AS52" s="330"/>
      <c r="AT52" s="330"/>
      <c r="AU52" s="330"/>
      <c r="AV52" s="330"/>
      <c r="AW52" s="330"/>
      <c r="AX52" s="330"/>
      <c r="AY52" s="330"/>
      <c r="AZ52" s="330"/>
      <c r="BA52" s="330"/>
      <c r="BB52" s="330"/>
      <c r="BC52" s="330"/>
      <c r="BD52" s="330"/>
      <c r="BE52" s="330"/>
      <c r="BF52" s="330"/>
      <c r="BG52" s="330"/>
      <c r="BH52" s="330"/>
      <c r="BI52" s="330"/>
      <c r="BJ52" s="330"/>
      <c r="BK52" s="330"/>
      <c r="BL52" s="330"/>
      <c r="BM52" s="330"/>
      <c r="BN52" s="330"/>
      <c r="BO52" s="330"/>
      <c r="BP52" s="330"/>
      <c r="BQ52" s="330"/>
      <c r="BR52" s="330"/>
      <c r="BS52" s="330"/>
      <c r="BT52" s="330"/>
      <c r="BU52" s="330"/>
      <c r="BV52" s="330"/>
      <c r="BW52" s="330"/>
      <c r="BX52" s="330"/>
      <c r="BY52" s="330"/>
    </row>
    <row r="53" spans="1:77" ht="12.75" customHeight="1" thickBot="1" x14ac:dyDescent="0.25">
      <c r="A53" s="483"/>
      <c r="B53" s="237"/>
      <c r="C53" s="300"/>
      <c r="D53" s="300"/>
      <c r="E53" s="300"/>
      <c r="F53" s="300"/>
      <c r="G53" s="300"/>
      <c r="H53" s="300"/>
      <c r="I53" s="300"/>
      <c r="J53" s="300"/>
      <c r="K53" s="301"/>
      <c r="L53" s="21"/>
      <c r="M53" s="22">
        <f t="shared" si="2"/>
        <v>-1</v>
      </c>
      <c r="N53" s="23"/>
      <c r="O53" s="329"/>
      <c r="P53" s="329"/>
      <c r="Q53" s="329"/>
      <c r="R53" s="329"/>
      <c r="S53" s="329"/>
      <c r="T53" s="330"/>
      <c r="U53" s="330"/>
      <c r="V53" s="342"/>
      <c r="W53" s="342"/>
      <c r="X53" s="342"/>
      <c r="Y53" s="336"/>
      <c r="Z53" s="342"/>
      <c r="AA53" s="330"/>
      <c r="AB53" s="330"/>
      <c r="AC53" s="330"/>
      <c r="AD53" s="330"/>
      <c r="AE53" s="330"/>
      <c r="AF53" s="330"/>
      <c r="AG53" s="330"/>
      <c r="AH53" s="330"/>
      <c r="AI53" s="330"/>
      <c r="AJ53" s="330"/>
      <c r="AK53" s="330"/>
      <c r="AL53" s="330"/>
      <c r="AM53" s="330"/>
      <c r="AN53" s="330"/>
      <c r="AO53" s="330"/>
      <c r="AP53" s="330"/>
      <c r="AQ53" s="330"/>
      <c r="AR53" s="330"/>
      <c r="AS53" s="330"/>
      <c r="AT53" s="330"/>
      <c r="AU53" s="330"/>
      <c r="AV53" s="330"/>
      <c r="AW53" s="330"/>
      <c r="AX53" s="330"/>
      <c r="AY53" s="330"/>
      <c r="AZ53" s="330"/>
      <c r="BA53" s="330"/>
      <c r="BB53" s="330"/>
      <c r="BC53" s="330"/>
      <c r="BD53" s="330"/>
      <c r="BE53" s="330"/>
      <c r="BF53" s="330"/>
      <c r="BG53" s="330"/>
      <c r="BH53" s="330"/>
      <c r="BI53" s="330"/>
      <c r="BJ53" s="330"/>
      <c r="BK53" s="330"/>
      <c r="BL53" s="330"/>
      <c r="BM53" s="330"/>
      <c r="BN53" s="330"/>
      <c r="BO53" s="330"/>
      <c r="BP53" s="330"/>
      <c r="BQ53" s="330"/>
      <c r="BR53" s="330"/>
      <c r="BS53" s="330"/>
      <c r="BT53" s="330"/>
      <c r="BU53" s="330"/>
      <c r="BV53" s="330"/>
      <c r="BW53" s="330"/>
      <c r="BX53" s="330"/>
      <c r="BY53" s="330"/>
    </row>
    <row r="54" spans="1:77" ht="12.75" customHeight="1" x14ac:dyDescent="0.2">
      <c r="A54" s="483"/>
      <c r="B54" s="303" t="s">
        <v>116</v>
      </c>
      <c r="C54" s="304"/>
      <c r="D54" s="304"/>
      <c r="E54" s="304"/>
      <c r="F54" s="304"/>
      <c r="G54" s="304"/>
      <c r="H54" s="304"/>
      <c r="I54" s="304"/>
      <c r="J54" s="304"/>
      <c r="K54" s="305"/>
      <c r="L54" s="21"/>
      <c r="M54" s="22">
        <f t="shared" si="2"/>
        <v>-1</v>
      </c>
      <c r="N54" s="23"/>
      <c r="O54" s="329"/>
      <c r="P54" s="329"/>
      <c r="Q54" s="329"/>
      <c r="R54" s="329"/>
      <c r="S54" s="329"/>
      <c r="T54" s="330"/>
      <c r="U54" s="330"/>
      <c r="V54" s="342"/>
      <c r="W54" s="342"/>
      <c r="X54" s="342"/>
      <c r="Y54" s="336"/>
      <c r="Z54" s="342"/>
      <c r="AA54" s="330"/>
      <c r="AB54" s="330"/>
      <c r="AC54" s="330"/>
      <c r="AD54" s="330"/>
      <c r="AE54" s="330"/>
      <c r="AF54" s="330"/>
      <c r="AG54" s="330"/>
      <c r="AH54" s="330"/>
      <c r="AI54" s="330"/>
      <c r="AJ54" s="330"/>
      <c r="AK54" s="330"/>
      <c r="AL54" s="330"/>
      <c r="AM54" s="330"/>
      <c r="AN54" s="330"/>
      <c r="AO54" s="330"/>
      <c r="AP54" s="330"/>
      <c r="AQ54" s="330"/>
      <c r="AR54" s="330"/>
      <c r="AS54" s="330"/>
      <c r="AT54" s="330"/>
      <c r="AU54" s="330"/>
      <c r="AV54" s="330"/>
      <c r="AW54" s="330"/>
      <c r="AX54" s="330"/>
      <c r="AY54" s="330"/>
      <c r="AZ54" s="330"/>
      <c r="BA54" s="330"/>
      <c r="BB54" s="330"/>
      <c r="BC54" s="330"/>
      <c r="BD54" s="330"/>
      <c r="BE54" s="330"/>
      <c r="BF54" s="330"/>
      <c r="BG54" s="330"/>
      <c r="BH54" s="330"/>
      <c r="BI54" s="330"/>
      <c r="BJ54" s="330"/>
      <c r="BK54" s="330"/>
      <c r="BL54" s="330"/>
      <c r="BM54" s="330"/>
      <c r="BN54" s="330"/>
      <c r="BO54" s="330"/>
      <c r="BP54" s="330"/>
      <c r="BQ54" s="330"/>
      <c r="BR54" s="330"/>
      <c r="BS54" s="330"/>
      <c r="BT54" s="330"/>
      <c r="BU54" s="330"/>
      <c r="BV54" s="330"/>
      <c r="BW54" s="330"/>
      <c r="BX54" s="330"/>
      <c r="BY54" s="330"/>
    </row>
    <row r="55" spans="1:77" ht="12.75" customHeight="1" x14ac:dyDescent="0.2">
      <c r="A55" s="483"/>
      <c r="B55" s="506" t="s">
        <v>147</v>
      </c>
      <c r="C55" s="507"/>
      <c r="D55" s="507"/>
      <c r="E55" s="507"/>
      <c r="F55" s="507"/>
      <c r="G55" s="507"/>
      <c r="H55" s="507"/>
      <c r="I55" s="507"/>
      <c r="J55" s="507"/>
      <c r="K55" s="508"/>
      <c r="L55" s="21"/>
      <c r="M55" s="22">
        <f t="shared" si="2"/>
        <v>-1</v>
      </c>
      <c r="N55" s="23"/>
      <c r="O55" s="329"/>
      <c r="P55" s="329"/>
      <c r="Q55" s="329"/>
      <c r="R55" s="329"/>
      <c r="S55" s="329"/>
      <c r="T55" s="330"/>
      <c r="U55" s="330"/>
      <c r="V55" s="342"/>
      <c r="W55" s="342"/>
      <c r="X55" s="342"/>
      <c r="Y55" s="336"/>
      <c r="Z55" s="342"/>
      <c r="AA55" s="330"/>
      <c r="AB55" s="330"/>
      <c r="AC55" s="330"/>
      <c r="AD55" s="330"/>
      <c r="AE55" s="330"/>
      <c r="AF55" s="330"/>
      <c r="AG55" s="330"/>
      <c r="AH55" s="330"/>
      <c r="AI55" s="330"/>
      <c r="AJ55" s="330"/>
      <c r="AK55" s="330"/>
      <c r="AL55" s="330"/>
      <c r="AM55" s="330"/>
      <c r="AN55" s="330"/>
      <c r="AO55" s="330"/>
      <c r="AP55" s="330"/>
      <c r="AQ55" s="330"/>
      <c r="AR55" s="330"/>
      <c r="AS55" s="330"/>
      <c r="AT55" s="330"/>
      <c r="AU55" s="330"/>
      <c r="AV55" s="330"/>
      <c r="AW55" s="330"/>
      <c r="AX55" s="330"/>
      <c r="AY55" s="330"/>
      <c r="AZ55" s="330"/>
      <c r="BA55" s="330"/>
      <c r="BB55" s="330"/>
      <c r="BC55" s="330"/>
      <c r="BD55" s="330"/>
      <c r="BE55" s="330"/>
      <c r="BF55" s="330"/>
      <c r="BG55" s="330"/>
      <c r="BH55" s="330"/>
      <c r="BI55" s="330"/>
      <c r="BJ55" s="330"/>
      <c r="BK55" s="330"/>
      <c r="BL55" s="330"/>
      <c r="BM55" s="330"/>
      <c r="BN55" s="330"/>
      <c r="BO55" s="330"/>
      <c r="BP55" s="330"/>
      <c r="BQ55" s="330"/>
      <c r="BR55" s="330"/>
      <c r="BS55" s="330"/>
      <c r="BT55" s="330"/>
      <c r="BU55" s="330"/>
      <c r="BV55" s="330"/>
      <c r="BW55" s="330"/>
      <c r="BX55" s="330"/>
      <c r="BY55" s="330"/>
    </row>
    <row r="56" spans="1:77" ht="12.75" customHeight="1" x14ac:dyDescent="0.2">
      <c r="A56" s="483"/>
      <c r="B56" s="513" t="s">
        <v>148</v>
      </c>
      <c r="C56" s="514"/>
      <c r="D56" s="514"/>
      <c r="E56" s="514"/>
      <c r="F56" s="514"/>
      <c r="G56" s="514"/>
      <c r="H56" s="514"/>
      <c r="I56" s="514"/>
      <c r="J56" s="514"/>
      <c r="K56" s="515"/>
      <c r="L56" s="21"/>
      <c r="M56" s="22">
        <f t="shared" si="2"/>
        <v>-1</v>
      </c>
      <c r="N56" s="23"/>
      <c r="O56" s="329"/>
      <c r="P56" s="329"/>
      <c r="Q56" s="329"/>
      <c r="R56" s="329"/>
      <c r="S56" s="329"/>
      <c r="T56" s="330"/>
      <c r="U56" s="330"/>
      <c r="V56" s="330"/>
      <c r="W56" s="330"/>
      <c r="X56" s="330"/>
      <c r="Y56" s="336"/>
      <c r="Z56" s="342"/>
      <c r="AA56" s="330"/>
      <c r="AB56" s="330"/>
      <c r="AC56" s="330"/>
      <c r="AD56" s="330"/>
      <c r="AE56" s="330"/>
      <c r="AF56" s="330"/>
      <c r="AG56" s="330"/>
      <c r="AH56" s="330"/>
      <c r="AI56" s="330"/>
      <c r="AJ56" s="330"/>
      <c r="AK56" s="330"/>
      <c r="AL56" s="330"/>
      <c r="AM56" s="330"/>
      <c r="AN56" s="330"/>
      <c r="AO56" s="330"/>
      <c r="AP56" s="330"/>
      <c r="AQ56" s="330"/>
      <c r="AR56" s="330"/>
      <c r="AS56" s="330"/>
      <c r="AT56" s="330"/>
      <c r="AU56" s="330"/>
      <c r="AV56" s="330"/>
      <c r="AW56" s="330"/>
      <c r="AX56" s="330"/>
      <c r="AY56" s="330"/>
      <c r="AZ56" s="330"/>
      <c r="BA56" s="330"/>
      <c r="BB56" s="330"/>
      <c r="BC56" s="330"/>
      <c r="BD56" s="330"/>
      <c r="BE56" s="330"/>
      <c r="BF56" s="330"/>
      <c r="BG56" s="330"/>
      <c r="BH56" s="330"/>
      <c r="BI56" s="330"/>
      <c r="BJ56" s="330"/>
      <c r="BK56" s="330"/>
      <c r="BL56" s="330"/>
      <c r="BM56" s="330"/>
      <c r="BN56" s="330"/>
      <c r="BO56" s="330"/>
      <c r="BP56" s="330"/>
      <c r="BQ56" s="330"/>
      <c r="BR56" s="330"/>
      <c r="BS56" s="330"/>
      <c r="BT56" s="330"/>
      <c r="BU56" s="330"/>
      <c r="BV56" s="330"/>
      <c r="BW56" s="330"/>
      <c r="BX56" s="330"/>
      <c r="BY56" s="330"/>
    </row>
    <row r="57" spans="1:77" ht="12.75" customHeight="1" x14ac:dyDescent="0.2">
      <c r="A57" s="483"/>
      <c r="B57" s="513" t="s">
        <v>149</v>
      </c>
      <c r="C57" s="514"/>
      <c r="D57" s="514"/>
      <c r="E57" s="514"/>
      <c r="F57" s="514"/>
      <c r="G57" s="514"/>
      <c r="H57" s="514"/>
      <c r="I57" s="514"/>
      <c r="J57" s="514"/>
      <c r="K57" s="515"/>
      <c r="L57" s="21"/>
      <c r="M57" s="22">
        <f t="shared" si="2"/>
        <v>-1</v>
      </c>
      <c r="N57" s="147"/>
      <c r="O57" s="329"/>
      <c r="P57" s="329"/>
      <c r="Q57" s="329"/>
      <c r="R57" s="329"/>
      <c r="S57" s="329"/>
      <c r="T57" s="330"/>
      <c r="U57" s="343"/>
      <c r="V57" s="330"/>
      <c r="W57" s="330"/>
      <c r="X57" s="330"/>
      <c r="Y57" s="336"/>
      <c r="Z57" s="342"/>
      <c r="AA57" s="330"/>
      <c r="AB57" s="330"/>
      <c r="AC57" s="330"/>
      <c r="AD57" s="330"/>
      <c r="AE57" s="330"/>
      <c r="AF57" s="330"/>
      <c r="AG57" s="330"/>
      <c r="AH57" s="330"/>
      <c r="AI57" s="330"/>
      <c r="AJ57" s="330"/>
      <c r="AK57" s="330"/>
      <c r="AL57" s="330"/>
      <c r="AM57" s="330"/>
      <c r="AN57" s="330"/>
      <c r="AO57" s="330"/>
      <c r="AP57" s="330"/>
      <c r="AQ57" s="330"/>
      <c r="AR57" s="330"/>
      <c r="AS57" s="330"/>
      <c r="AT57" s="330"/>
      <c r="AU57" s="330"/>
      <c r="AV57" s="330"/>
      <c r="AW57" s="330"/>
      <c r="AX57" s="330"/>
      <c r="AY57" s="330"/>
      <c r="AZ57" s="330"/>
      <c r="BA57" s="330"/>
      <c r="BB57" s="330"/>
      <c r="BC57" s="330"/>
      <c r="BD57" s="330"/>
      <c r="BE57" s="330"/>
      <c r="BF57" s="330"/>
      <c r="BG57" s="330"/>
      <c r="BH57" s="330"/>
      <c r="BI57" s="330"/>
      <c r="BJ57" s="330"/>
      <c r="BK57" s="330"/>
      <c r="BL57" s="330"/>
      <c r="BM57" s="330"/>
      <c r="BN57" s="330"/>
      <c r="BO57" s="330"/>
      <c r="BP57" s="330"/>
      <c r="BQ57" s="330"/>
      <c r="BR57" s="330"/>
      <c r="BS57" s="330"/>
      <c r="BT57" s="330"/>
      <c r="BU57" s="330"/>
      <c r="BV57" s="330"/>
      <c r="BW57" s="330"/>
      <c r="BX57" s="330"/>
      <c r="BY57" s="330"/>
    </row>
    <row r="58" spans="1:77" ht="12.75" customHeight="1" thickBot="1" x14ac:dyDescent="0.25">
      <c r="A58" s="483"/>
      <c r="B58" s="516"/>
      <c r="C58" s="517"/>
      <c r="D58" s="517"/>
      <c r="E58" s="517"/>
      <c r="F58" s="517"/>
      <c r="G58" s="517"/>
      <c r="H58" s="517"/>
      <c r="I58" s="517"/>
      <c r="J58" s="517"/>
      <c r="K58" s="518"/>
      <c r="M58" s="22">
        <f t="shared" si="2"/>
        <v>-1</v>
      </c>
      <c r="N58" s="147"/>
      <c r="O58" s="329"/>
      <c r="P58" s="329"/>
      <c r="Q58" s="329"/>
      <c r="R58" s="329"/>
      <c r="S58" s="329"/>
      <c r="T58" s="330"/>
      <c r="U58" s="344"/>
      <c r="V58" s="330"/>
      <c r="W58" s="330"/>
      <c r="X58" s="330"/>
      <c r="Y58" s="336"/>
      <c r="Z58" s="342"/>
      <c r="AA58" s="330"/>
      <c r="AB58" s="330"/>
      <c r="AC58" s="330"/>
      <c r="AD58" s="330"/>
      <c r="AE58" s="330"/>
      <c r="AF58" s="330"/>
      <c r="AG58" s="330"/>
      <c r="AH58" s="330"/>
      <c r="AI58" s="330"/>
      <c r="AJ58" s="330"/>
      <c r="AK58" s="330"/>
      <c r="AL58" s="330"/>
      <c r="AM58" s="330"/>
      <c r="AN58" s="330"/>
      <c r="AO58" s="330"/>
      <c r="AP58" s="330"/>
      <c r="AQ58" s="330"/>
      <c r="AR58" s="330"/>
      <c r="AS58" s="330"/>
      <c r="AT58" s="330"/>
      <c r="AU58" s="330"/>
      <c r="AV58" s="330"/>
      <c r="AW58" s="330"/>
      <c r="AX58" s="330"/>
      <c r="AY58" s="330"/>
      <c r="AZ58" s="330"/>
      <c r="BA58" s="330"/>
      <c r="BB58" s="330"/>
      <c r="BC58" s="330"/>
      <c r="BD58" s="330"/>
      <c r="BE58" s="330"/>
      <c r="BF58" s="330"/>
      <c r="BG58" s="330"/>
      <c r="BH58" s="330"/>
      <c r="BI58" s="330"/>
      <c r="BJ58" s="330"/>
      <c r="BK58" s="330"/>
      <c r="BL58" s="330"/>
      <c r="BM58" s="330"/>
      <c r="BN58" s="330"/>
      <c r="BO58" s="330"/>
      <c r="BP58" s="330"/>
      <c r="BQ58" s="330"/>
      <c r="BR58" s="330"/>
      <c r="BS58" s="330"/>
      <c r="BT58" s="330"/>
      <c r="BU58" s="330"/>
      <c r="BV58" s="330"/>
      <c r="BW58" s="330"/>
      <c r="BX58" s="330"/>
      <c r="BY58" s="330"/>
    </row>
    <row r="59" spans="1:77" ht="12.75" customHeight="1" x14ac:dyDescent="0.2">
      <c r="A59" s="483"/>
      <c r="B59" s="296" t="s">
        <v>115</v>
      </c>
      <c r="C59" s="306"/>
      <c r="D59" s="306"/>
      <c r="E59" s="306"/>
      <c r="F59" s="306"/>
      <c r="G59" s="306"/>
      <c r="H59" s="306"/>
      <c r="I59" s="306"/>
      <c r="J59" s="306"/>
      <c r="K59" s="307"/>
      <c r="M59" s="22">
        <f t="shared" si="2"/>
        <v>-1</v>
      </c>
      <c r="N59" s="23"/>
      <c r="O59" s="329"/>
      <c r="P59" s="329"/>
      <c r="Q59" s="329"/>
      <c r="R59" s="330"/>
      <c r="S59" s="330"/>
      <c r="T59" s="330"/>
      <c r="U59" s="344"/>
      <c r="V59" s="330"/>
      <c r="W59" s="330"/>
      <c r="X59" s="330"/>
      <c r="Y59" s="336"/>
      <c r="Z59" s="342"/>
      <c r="AA59" s="330"/>
      <c r="AB59" s="330"/>
      <c r="AC59" s="330"/>
      <c r="AD59" s="330"/>
      <c r="AE59" s="330"/>
      <c r="AF59" s="330"/>
      <c r="AG59" s="330"/>
      <c r="AH59" s="330"/>
      <c r="AI59" s="330"/>
      <c r="AJ59" s="330"/>
      <c r="AK59" s="330"/>
      <c r="AL59" s="330"/>
      <c r="AM59" s="330"/>
      <c r="AN59" s="330"/>
      <c r="AO59" s="330"/>
      <c r="AP59" s="330"/>
      <c r="AQ59" s="330"/>
      <c r="AR59" s="330"/>
      <c r="AS59" s="330"/>
      <c r="AT59" s="330"/>
      <c r="AU59" s="330"/>
      <c r="AV59" s="330"/>
      <c r="AW59" s="330"/>
      <c r="AX59" s="330"/>
      <c r="AY59" s="330"/>
      <c r="AZ59" s="330"/>
      <c r="BA59" s="330"/>
      <c r="BB59" s="330"/>
      <c r="BC59" s="330"/>
      <c r="BD59" s="330"/>
      <c r="BE59" s="330"/>
      <c r="BF59" s="330"/>
      <c r="BG59" s="330"/>
      <c r="BH59" s="330"/>
      <c r="BI59" s="330"/>
      <c r="BJ59" s="330"/>
      <c r="BK59" s="330"/>
      <c r="BL59" s="330"/>
      <c r="BM59" s="330"/>
      <c r="BN59" s="330"/>
      <c r="BO59" s="330"/>
      <c r="BP59" s="330"/>
      <c r="BQ59" s="330"/>
      <c r="BR59" s="330"/>
      <c r="BS59" s="330"/>
      <c r="BT59" s="330"/>
      <c r="BU59" s="330"/>
      <c r="BV59" s="330"/>
      <c r="BW59" s="330"/>
      <c r="BX59" s="330"/>
      <c r="BY59" s="330"/>
    </row>
    <row r="60" spans="1:77" ht="12.75" customHeight="1" x14ac:dyDescent="0.2">
      <c r="A60" s="483"/>
      <c r="B60" s="506" t="s">
        <v>169</v>
      </c>
      <c r="C60" s="507"/>
      <c r="D60" s="507"/>
      <c r="E60" s="507"/>
      <c r="F60" s="507"/>
      <c r="G60" s="507"/>
      <c r="H60" s="507"/>
      <c r="I60" s="507"/>
      <c r="J60" s="507"/>
      <c r="K60" s="508"/>
      <c r="M60" s="22">
        <f t="shared" si="2"/>
        <v>-1</v>
      </c>
      <c r="O60" s="329"/>
      <c r="P60" s="329"/>
      <c r="Q60" s="329"/>
      <c r="R60" s="330"/>
      <c r="S60" s="330"/>
      <c r="T60" s="330"/>
      <c r="U60" s="344"/>
      <c r="V60" s="330"/>
      <c r="W60" s="330"/>
      <c r="X60" s="330"/>
      <c r="Y60" s="336"/>
      <c r="Z60" s="342"/>
      <c r="AA60" s="330"/>
      <c r="AB60" s="330"/>
      <c r="AC60" s="330"/>
      <c r="AD60" s="330"/>
      <c r="AE60" s="330"/>
      <c r="AF60" s="330"/>
      <c r="AG60" s="330"/>
      <c r="AH60" s="330"/>
      <c r="AI60" s="330"/>
      <c r="AJ60" s="330"/>
      <c r="AK60" s="330"/>
      <c r="AL60" s="330"/>
      <c r="AM60" s="330"/>
      <c r="AN60" s="330"/>
      <c r="AO60" s="330"/>
      <c r="AP60" s="330"/>
      <c r="AQ60" s="330"/>
      <c r="AR60" s="330"/>
      <c r="AS60" s="330"/>
      <c r="AT60" s="330"/>
      <c r="AU60" s="330"/>
      <c r="AV60" s="330"/>
      <c r="AW60" s="330"/>
      <c r="AX60" s="330"/>
      <c r="AY60" s="330"/>
      <c r="AZ60" s="330"/>
      <c r="BA60" s="330"/>
      <c r="BB60" s="330"/>
      <c r="BC60" s="330"/>
      <c r="BD60" s="330"/>
      <c r="BE60" s="330"/>
      <c r="BF60" s="330"/>
      <c r="BG60" s="330"/>
      <c r="BH60" s="330"/>
      <c r="BI60" s="330"/>
      <c r="BJ60" s="330"/>
      <c r="BK60" s="330"/>
      <c r="BL60" s="330"/>
      <c r="BM60" s="330"/>
      <c r="BN60" s="330"/>
      <c r="BO60" s="330"/>
      <c r="BP60" s="330"/>
      <c r="BQ60" s="330"/>
      <c r="BR60" s="330"/>
      <c r="BS60" s="330"/>
      <c r="BT60" s="330"/>
      <c r="BU60" s="330"/>
      <c r="BV60" s="330"/>
      <c r="BW60" s="330"/>
      <c r="BX60" s="330"/>
      <c r="BY60" s="330"/>
    </row>
    <row r="61" spans="1:77" ht="12.75" customHeight="1" x14ac:dyDescent="0.2">
      <c r="A61" s="483"/>
      <c r="B61" s="506" t="s">
        <v>150</v>
      </c>
      <c r="C61" s="507"/>
      <c r="D61" s="507"/>
      <c r="E61" s="507"/>
      <c r="F61" s="507"/>
      <c r="G61" s="507"/>
      <c r="H61" s="507"/>
      <c r="I61" s="507"/>
      <c r="J61" s="507"/>
      <c r="K61" s="508"/>
      <c r="M61" s="22">
        <f t="shared" si="2"/>
        <v>-1</v>
      </c>
      <c r="O61" s="329"/>
      <c r="P61" s="329"/>
      <c r="Q61" s="329"/>
      <c r="R61" s="329"/>
      <c r="S61" s="329"/>
      <c r="T61" s="329"/>
      <c r="U61" s="344"/>
      <c r="V61" s="330"/>
      <c r="W61" s="330"/>
      <c r="X61" s="330"/>
      <c r="Y61" s="336"/>
      <c r="Z61" s="342"/>
      <c r="AA61" s="330"/>
      <c r="AB61" s="330"/>
      <c r="AC61" s="330"/>
      <c r="AD61" s="330"/>
      <c r="AE61" s="330"/>
      <c r="AF61" s="330"/>
      <c r="AG61" s="330"/>
      <c r="AH61" s="330"/>
      <c r="AI61" s="330"/>
      <c r="AJ61" s="330"/>
      <c r="AK61" s="330"/>
      <c r="AL61" s="330"/>
      <c r="AM61" s="330"/>
      <c r="AN61" s="330"/>
      <c r="AO61" s="330"/>
      <c r="AP61" s="330"/>
      <c r="AQ61" s="330"/>
      <c r="AR61" s="330"/>
      <c r="AS61" s="330"/>
      <c r="AT61" s="330"/>
      <c r="AU61" s="330"/>
      <c r="AV61" s="330"/>
      <c r="AW61" s="330"/>
      <c r="AX61" s="330"/>
      <c r="AY61" s="330"/>
      <c r="AZ61" s="330"/>
      <c r="BA61" s="330"/>
      <c r="BB61" s="330"/>
      <c r="BC61" s="330"/>
      <c r="BD61" s="330"/>
      <c r="BE61" s="330"/>
      <c r="BF61" s="330"/>
      <c r="BG61" s="330"/>
      <c r="BH61" s="330"/>
      <c r="BI61" s="330"/>
      <c r="BJ61" s="330"/>
      <c r="BK61" s="330"/>
      <c r="BL61" s="330"/>
      <c r="BM61" s="330"/>
      <c r="BN61" s="330"/>
      <c r="BO61" s="330"/>
      <c r="BP61" s="330"/>
      <c r="BQ61" s="330"/>
      <c r="BR61" s="330"/>
      <c r="BS61" s="330"/>
      <c r="BT61" s="330"/>
      <c r="BU61" s="330"/>
      <c r="BV61" s="330"/>
      <c r="BW61" s="330"/>
      <c r="BX61" s="330"/>
      <c r="BY61" s="330"/>
    </row>
    <row r="62" spans="1:77" ht="12.75" customHeight="1" thickBot="1" x14ac:dyDescent="0.25">
      <c r="A62" s="483"/>
      <c r="B62" s="509"/>
      <c r="C62" s="510"/>
      <c r="D62" s="510"/>
      <c r="E62" s="510"/>
      <c r="F62" s="510"/>
      <c r="G62" s="510"/>
      <c r="H62" s="510"/>
      <c r="I62" s="510"/>
      <c r="J62" s="510"/>
      <c r="K62" s="511"/>
      <c r="M62" s="22">
        <f t="shared" si="2"/>
        <v>-1</v>
      </c>
      <c r="O62" s="329"/>
      <c r="P62" s="329"/>
      <c r="Q62" s="329"/>
      <c r="R62" s="329"/>
      <c r="S62" s="329"/>
      <c r="T62" s="329"/>
      <c r="U62" s="344"/>
      <c r="V62" s="344"/>
      <c r="W62" s="368"/>
      <c r="X62" s="330"/>
      <c r="Y62" s="330"/>
      <c r="Z62" s="330"/>
      <c r="AA62" s="330"/>
      <c r="AB62" s="330"/>
      <c r="AC62" s="330"/>
      <c r="AD62" s="330"/>
      <c r="AE62" s="330"/>
      <c r="AF62" s="330"/>
      <c r="AG62" s="330"/>
      <c r="AH62" s="330"/>
      <c r="AI62" s="330"/>
      <c r="AJ62" s="330"/>
      <c r="AK62" s="330"/>
      <c r="AL62" s="330"/>
      <c r="AM62" s="330"/>
      <c r="AN62" s="330"/>
      <c r="AO62" s="330"/>
      <c r="AP62" s="330"/>
      <c r="AQ62" s="330"/>
      <c r="AR62" s="330"/>
      <c r="AS62" s="330"/>
      <c r="AT62" s="330"/>
      <c r="AU62" s="330"/>
      <c r="AV62" s="330"/>
      <c r="AW62" s="330"/>
      <c r="AX62" s="330"/>
      <c r="AY62" s="330"/>
      <c r="AZ62" s="330"/>
      <c r="BA62" s="330"/>
      <c r="BB62" s="330"/>
      <c r="BC62" s="330"/>
      <c r="BD62" s="330"/>
      <c r="BE62" s="330"/>
      <c r="BF62" s="330"/>
      <c r="BG62" s="330"/>
      <c r="BH62" s="330"/>
      <c r="BI62" s="330"/>
      <c r="BJ62" s="330"/>
      <c r="BK62" s="330"/>
      <c r="BL62" s="330"/>
      <c r="BM62" s="330"/>
      <c r="BN62" s="330"/>
      <c r="BO62" s="330"/>
      <c r="BP62" s="330"/>
      <c r="BQ62" s="330"/>
      <c r="BR62" s="330"/>
      <c r="BS62" s="330"/>
      <c r="BT62" s="330"/>
      <c r="BU62" s="330"/>
      <c r="BV62" s="330"/>
      <c r="BW62" s="330"/>
      <c r="BX62" s="330"/>
      <c r="BY62" s="330"/>
    </row>
    <row r="63" spans="1:77" ht="12.75" customHeight="1" thickBot="1" x14ac:dyDescent="0.25">
      <c r="A63" s="483"/>
      <c r="M63" s="22">
        <f t="shared" si="2"/>
        <v>-1</v>
      </c>
      <c r="O63" s="329"/>
      <c r="P63" s="329"/>
      <c r="Q63" s="329"/>
      <c r="R63" s="329"/>
      <c r="S63" s="329"/>
      <c r="T63" s="329"/>
      <c r="U63" s="344"/>
      <c r="V63" s="344"/>
      <c r="W63" s="368"/>
      <c r="X63" s="330"/>
      <c r="Y63" s="330"/>
      <c r="Z63" s="330"/>
      <c r="AA63" s="330"/>
      <c r="AB63" s="330"/>
      <c r="AC63" s="330"/>
      <c r="AD63" s="330"/>
      <c r="AE63" s="330"/>
      <c r="AF63" s="330"/>
      <c r="AG63" s="330"/>
      <c r="AH63" s="330"/>
      <c r="AI63" s="330"/>
      <c r="AJ63" s="330"/>
      <c r="AK63" s="330"/>
      <c r="AL63" s="330"/>
      <c r="AM63" s="330"/>
      <c r="AN63" s="330"/>
      <c r="AO63" s="330"/>
      <c r="AP63" s="330"/>
      <c r="AQ63" s="330"/>
      <c r="AR63" s="330"/>
      <c r="AS63" s="330"/>
      <c r="AT63" s="330"/>
      <c r="AU63" s="330"/>
      <c r="AV63" s="330"/>
      <c r="AW63" s="330"/>
      <c r="AX63" s="330"/>
      <c r="AY63" s="330"/>
      <c r="AZ63" s="330"/>
      <c r="BA63" s="330"/>
      <c r="BB63" s="330"/>
      <c r="BC63" s="330"/>
      <c r="BD63" s="330"/>
      <c r="BE63" s="330"/>
      <c r="BF63" s="330"/>
      <c r="BG63" s="330"/>
      <c r="BH63" s="330"/>
      <c r="BI63" s="330"/>
      <c r="BJ63" s="330"/>
      <c r="BK63" s="330"/>
      <c r="BL63" s="330"/>
      <c r="BM63" s="330"/>
      <c r="BN63" s="330"/>
      <c r="BO63" s="330"/>
      <c r="BP63" s="330"/>
      <c r="BQ63" s="330"/>
      <c r="BR63" s="330"/>
      <c r="BS63" s="330"/>
      <c r="BT63" s="330"/>
      <c r="BU63" s="330"/>
      <c r="BV63" s="330"/>
      <c r="BW63" s="330"/>
      <c r="BX63" s="330"/>
      <c r="BY63" s="330"/>
    </row>
    <row r="64" spans="1:77" ht="18.600000000000001" customHeight="1" x14ac:dyDescent="0.25">
      <c r="A64" s="483"/>
      <c r="B64" s="308" t="s">
        <v>128</v>
      </c>
      <c r="C64" s="298"/>
      <c r="D64" s="298"/>
      <c r="E64" s="298"/>
      <c r="F64" s="298"/>
      <c r="G64" s="298"/>
      <c r="H64" s="298"/>
      <c r="I64" s="298"/>
      <c r="J64" s="298"/>
      <c r="K64" s="299"/>
      <c r="M64" s="22">
        <f t="shared" si="2"/>
        <v>-1</v>
      </c>
      <c r="O64" s="329"/>
      <c r="P64" s="329"/>
      <c r="Q64" s="329"/>
      <c r="R64" s="329"/>
      <c r="S64" s="329"/>
      <c r="T64" s="329"/>
      <c r="U64" s="369"/>
      <c r="V64" s="369"/>
      <c r="W64" s="329"/>
      <c r="X64" s="329"/>
      <c r="Y64" s="329"/>
      <c r="Z64" s="329"/>
      <c r="AA64" s="329"/>
      <c r="AB64" s="329"/>
      <c r="AC64" s="329"/>
      <c r="AD64" s="329"/>
      <c r="AE64" s="329"/>
      <c r="AF64" s="329"/>
      <c r="AG64" s="329"/>
      <c r="AH64" s="329"/>
      <c r="AI64" s="329"/>
      <c r="AJ64" s="329"/>
      <c r="AK64" s="329"/>
      <c r="AL64" s="329"/>
      <c r="AM64" s="329"/>
      <c r="AN64" s="329"/>
      <c r="AO64" s="329"/>
      <c r="AP64" s="329"/>
      <c r="AQ64" s="329"/>
      <c r="AR64" s="329"/>
      <c r="AS64" s="329"/>
      <c r="AT64" s="329"/>
      <c r="AU64" s="329"/>
      <c r="AV64" s="329"/>
      <c r="AW64" s="329"/>
      <c r="AX64" s="329"/>
      <c r="AY64" s="329"/>
      <c r="AZ64" s="330"/>
      <c r="BA64" s="330"/>
      <c r="BB64" s="330"/>
      <c r="BC64" s="330"/>
      <c r="BD64" s="330"/>
      <c r="BE64" s="330"/>
      <c r="BF64" s="330"/>
      <c r="BG64" s="330"/>
      <c r="BH64" s="330"/>
      <c r="BI64" s="330"/>
      <c r="BJ64" s="330"/>
      <c r="BK64" s="330"/>
      <c r="BL64" s="330"/>
      <c r="BM64" s="330"/>
      <c r="BN64" s="330"/>
      <c r="BO64" s="330"/>
      <c r="BP64" s="330"/>
      <c r="BQ64" s="330"/>
      <c r="BR64" s="330"/>
      <c r="BS64" s="330"/>
      <c r="BT64" s="330"/>
      <c r="BU64" s="330"/>
      <c r="BV64" s="330"/>
      <c r="BW64" s="330"/>
      <c r="BX64" s="330"/>
      <c r="BY64" s="330"/>
    </row>
    <row r="65" spans="1:77" ht="18.600000000000001" customHeight="1" x14ac:dyDescent="0.25">
      <c r="A65" s="483"/>
      <c r="B65" s="309" t="s">
        <v>180</v>
      </c>
      <c r="C65" s="42"/>
      <c r="D65" s="42"/>
      <c r="E65" s="42"/>
      <c r="F65" s="42"/>
      <c r="G65" s="42"/>
      <c r="H65" s="42"/>
      <c r="I65" s="42"/>
      <c r="J65" s="42"/>
      <c r="K65" s="234"/>
      <c r="M65" s="22">
        <f t="shared" si="2"/>
        <v>-1</v>
      </c>
      <c r="O65" s="329"/>
      <c r="P65" s="329"/>
      <c r="Q65" s="329"/>
      <c r="R65" s="329"/>
      <c r="S65" s="329"/>
      <c r="T65" s="329"/>
      <c r="U65" s="369"/>
      <c r="V65" s="369"/>
      <c r="W65" s="329"/>
      <c r="X65" s="329"/>
      <c r="Y65" s="329"/>
      <c r="Z65" s="329"/>
      <c r="AA65" s="329"/>
      <c r="AB65" s="329"/>
      <c r="AC65" s="329"/>
      <c r="AD65" s="329"/>
      <c r="AE65" s="329"/>
      <c r="AF65" s="329"/>
      <c r="AG65" s="329"/>
      <c r="AH65" s="329"/>
      <c r="AI65" s="329"/>
      <c r="AJ65" s="329"/>
      <c r="AK65" s="329"/>
      <c r="AL65" s="329"/>
      <c r="AM65" s="329"/>
      <c r="AN65" s="329"/>
      <c r="AO65" s="329"/>
      <c r="AP65" s="329"/>
      <c r="AQ65" s="329"/>
      <c r="AR65" s="329"/>
      <c r="AS65" s="329"/>
      <c r="AT65" s="329"/>
      <c r="AU65" s="329"/>
      <c r="AV65" s="329"/>
      <c r="AW65" s="329"/>
      <c r="AX65" s="329"/>
      <c r="AY65" s="329"/>
      <c r="AZ65" s="330"/>
      <c r="BA65" s="330"/>
      <c r="BB65" s="330"/>
      <c r="BC65" s="330"/>
      <c r="BD65" s="330"/>
      <c r="BE65" s="330"/>
      <c r="BF65" s="330"/>
      <c r="BG65" s="330"/>
      <c r="BH65" s="330"/>
      <c r="BI65" s="330"/>
      <c r="BJ65" s="330"/>
      <c r="BK65" s="330"/>
      <c r="BL65" s="330"/>
      <c r="BM65" s="330"/>
      <c r="BN65" s="330"/>
      <c r="BO65" s="330"/>
      <c r="BP65" s="330"/>
      <c r="BQ65" s="330"/>
      <c r="BR65" s="330"/>
      <c r="BS65" s="330"/>
      <c r="BT65" s="330"/>
      <c r="BU65" s="330"/>
      <c r="BV65" s="330"/>
      <c r="BW65" s="330"/>
      <c r="BX65" s="330"/>
      <c r="BY65" s="330"/>
    </row>
    <row r="66" spans="1:77" ht="18.600000000000001" customHeight="1" x14ac:dyDescent="0.25">
      <c r="A66" s="483"/>
      <c r="B66" s="309" t="s">
        <v>181</v>
      </c>
      <c r="C66" s="42"/>
      <c r="D66" s="42"/>
      <c r="E66" s="42"/>
      <c r="F66" s="42"/>
      <c r="G66" s="42"/>
      <c r="H66" s="42"/>
      <c r="I66" s="42"/>
      <c r="J66" s="42"/>
      <c r="K66" s="234"/>
      <c r="M66" s="22">
        <f t="shared" si="2"/>
        <v>-1</v>
      </c>
      <c r="O66" s="329"/>
      <c r="P66" s="329"/>
      <c r="Q66" s="329"/>
      <c r="R66" s="329"/>
      <c r="S66" s="329"/>
      <c r="T66" s="329"/>
      <c r="U66" s="369"/>
      <c r="V66" s="369"/>
      <c r="W66" s="329"/>
      <c r="X66" s="329"/>
      <c r="Y66" s="329"/>
      <c r="Z66" s="329"/>
      <c r="AA66" s="329"/>
      <c r="AB66" s="329"/>
      <c r="AC66" s="329"/>
      <c r="AD66" s="329"/>
      <c r="AE66" s="329"/>
      <c r="AF66" s="329"/>
      <c r="AG66" s="329"/>
      <c r="AH66" s="329"/>
      <c r="AI66" s="329"/>
      <c r="AJ66" s="329"/>
      <c r="AK66" s="329"/>
      <c r="AL66" s="329"/>
      <c r="AM66" s="329"/>
      <c r="AN66" s="329"/>
      <c r="AO66" s="329"/>
      <c r="AP66" s="329"/>
      <c r="AQ66" s="329"/>
      <c r="AR66" s="329"/>
      <c r="AS66" s="329"/>
      <c r="AT66" s="329"/>
      <c r="AU66" s="329"/>
      <c r="AV66" s="329"/>
      <c r="AW66" s="329"/>
      <c r="AX66" s="329"/>
      <c r="AY66" s="329"/>
      <c r="AZ66" s="330"/>
      <c r="BA66" s="330"/>
      <c r="BB66" s="330"/>
      <c r="BC66" s="330"/>
      <c r="BD66" s="330"/>
      <c r="BE66" s="330"/>
      <c r="BF66" s="330"/>
      <c r="BG66" s="330"/>
      <c r="BH66" s="330"/>
      <c r="BI66" s="330"/>
      <c r="BJ66" s="330"/>
      <c r="BK66" s="330"/>
      <c r="BL66" s="330"/>
      <c r="BM66" s="330"/>
      <c r="BN66" s="330"/>
      <c r="BO66" s="330"/>
      <c r="BP66" s="330"/>
      <c r="BQ66" s="330"/>
      <c r="BR66" s="330"/>
      <c r="BS66" s="330"/>
      <c r="BT66" s="330"/>
      <c r="BU66" s="330"/>
      <c r="BV66" s="330"/>
      <c r="BW66" s="330"/>
      <c r="BX66" s="330"/>
      <c r="BY66" s="330"/>
    </row>
    <row r="67" spans="1:77" ht="18.600000000000001" customHeight="1" x14ac:dyDescent="0.25">
      <c r="A67" s="483"/>
      <c r="B67" s="309" t="s">
        <v>179</v>
      </c>
      <c r="C67" s="42"/>
      <c r="D67" s="42"/>
      <c r="E67" s="42"/>
      <c r="F67" s="42"/>
      <c r="G67" s="42"/>
      <c r="H67" s="42"/>
      <c r="I67" s="42"/>
      <c r="J67" s="42"/>
      <c r="K67" s="234"/>
      <c r="M67" s="22">
        <f t="shared" si="2"/>
        <v>-1</v>
      </c>
      <c r="O67" s="329"/>
      <c r="P67" s="329"/>
      <c r="Q67" s="329"/>
      <c r="R67" s="329"/>
      <c r="S67" s="329"/>
      <c r="T67" s="329"/>
      <c r="U67" s="369"/>
      <c r="V67" s="369"/>
      <c r="W67" s="329"/>
      <c r="X67" s="329"/>
      <c r="Y67" s="329"/>
      <c r="Z67" s="329"/>
      <c r="AA67" s="329"/>
      <c r="AB67" s="329"/>
      <c r="AC67" s="329"/>
      <c r="AD67" s="329"/>
      <c r="AE67" s="329"/>
      <c r="AF67" s="329"/>
      <c r="AG67" s="329"/>
      <c r="AH67" s="329"/>
      <c r="AI67" s="329"/>
      <c r="AJ67" s="329"/>
      <c r="AK67" s="329"/>
      <c r="AL67" s="329"/>
      <c r="AM67" s="329"/>
      <c r="AN67" s="329"/>
      <c r="AO67" s="329"/>
      <c r="AP67" s="329"/>
      <c r="AQ67" s="329"/>
      <c r="AR67" s="329"/>
      <c r="AS67" s="329"/>
      <c r="AT67" s="329"/>
      <c r="AU67" s="329"/>
      <c r="AV67" s="329"/>
      <c r="AW67" s="329"/>
      <c r="AX67" s="329"/>
      <c r="AY67" s="329"/>
      <c r="AZ67" s="330"/>
      <c r="BA67" s="330"/>
      <c r="BB67" s="330"/>
      <c r="BC67" s="330"/>
      <c r="BD67" s="330"/>
      <c r="BE67" s="330"/>
      <c r="BF67" s="330"/>
      <c r="BG67" s="330"/>
      <c r="BH67" s="330"/>
      <c r="BI67" s="330"/>
      <c r="BJ67" s="330"/>
      <c r="BK67" s="330"/>
      <c r="BL67" s="330"/>
      <c r="BM67" s="330"/>
      <c r="BN67" s="330"/>
      <c r="BO67" s="330"/>
      <c r="BP67" s="330"/>
      <c r="BQ67" s="330"/>
      <c r="BR67" s="330"/>
      <c r="BS67" s="330"/>
      <c r="BT67" s="330"/>
      <c r="BU67" s="330"/>
      <c r="BV67" s="330"/>
      <c r="BW67" s="330"/>
      <c r="BX67" s="330"/>
      <c r="BY67" s="330"/>
    </row>
    <row r="68" spans="1:77" ht="18.600000000000001" customHeight="1" thickBot="1" x14ac:dyDescent="0.3">
      <c r="A68" s="483"/>
      <c r="B68" s="302"/>
      <c r="C68" s="300"/>
      <c r="D68" s="300"/>
      <c r="E68" s="300"/>
      <c r="F68" s="300"/>
      <c r="G68" s="300"/>
      <c r="H68" s="300"/>
      <c r="I68" s="300"/>
      <c r="J68" s="300"/>
      <c r="K68" s="301"/>
      <c r="M68" s="22">
        <f t="shared" si="2"/>
        <v>-1</v>
      </c>
      <c r="O68" s="329"/>
      <c r="P68" s="329"/>
      <c r="Q68" s="329"/>
      <c r="R68" s="329"/>
      <c r="S68" s="329"/>
      <c r="T68" s="329"/>
      <c r="U68" s="369"/>
      <c r="V68" s="369"/>
      <c r="W68" s="329"/>
      <c r="X68" s="329"/>
      <c r="Y68" s="329"/>
      <c r="Z68" s="329"/>
      <c r="AA68" s="329"/>
      <c r="AB68" s="329"/>
      <c r="AC68" s="329"/>
      <c r="AD68" s="329"/>
      <c r="AE68" s="329"/>
      <c r="AF68" s="329"/>
      <c r="AG68" s="329"/>
      <c r="AH68" s="329"/>
      <c r="AI68" s="329"/>
      <c r="AJ68" s="329"/>
      <c r="AK68" s="329"/>
      <c r="AL68" s="329"/>
      <c r="AM68" s="329"/>
      <c r="AN68" s="329"/>
      <c r="AO68" s="329"/>
      <c r="AP68" s="329"/>
      <c r="AQ68" s="329"/>
      <c r="AR68" s="329"/>
      <c r="AS68" s="329"/>
      <c r="AT68" s="329"/>
      <c r="AU68" s="329"/>
      <c r="AV68" s="329"/>
      <c r="AW68" s="329"/>
      <c r="AX68" s="329"/>
      <c r="AY68" s="329"/>
      <c r="AZ68" s="330"/>
      <c r="BA68" s="330"/>
      <c r="BB68" s="330"/>
      <c r="BC68" s="330"/>
      <c r="BD68" s="330"/>
      <c r="BE68" s="330"/>
      <c r="BF68" s="330"/>
      <c r="BG68" s="330"/>
      <c r="BH68" s="330"/>
      <c r="BI68" s="330"/>
      <c r="BJ68" s="330"/>
      <c r="BK68" s="330"/>
      <c r="BL68" s="330"/>
      <c r="BM68" s="330"/>
      <c r="BN68" s="330"/>
      <c r="BO68" s="330"/>
      <c r="BP68" s="330"/>
      <c r="BQ68" s="330"/>
      <c r="BR68" s="330"/>
      <c r="BS68" s="330"/>
      <c r="BT68" s="330"/>
      <c r="BU68" s="330"/>
      <c r="BV68" s="330"/>
      <c r="BW68" s="330"/>
      <c r="BX68" s="330"/>
      <c r="BY68" s="330"/>
    </row>
    <row r="69" spans="1:77" ht="12.75" customHeight="1" x14ac:dyDescent="0.25">
      <c r="O69" s="329"/>
      <c r="P69" s="329"/>
      <c r="Q69" s="329"/>
      <c r="R69" s="329"/>
      <c r="S69" s="329"/>
      <c r="T69" s="329"/>
      <c r="U69" s="369"/>
      <c r="V69" s="369"/>
      <c r="W69" s="329"/>
      <c r="X69" s="329"/>
      <c r="Y69" s="329"/>
      <c r="Z69" s="329"/>
      <c r="AA69" s="329"/>
      <c r="AB69" s="329"/>
      <c r="AC69" s="329"/>
      <c r="AD69" s="329"/>
      <c r="AE69" s="329"/>
      <c r="AF69" s="329"/>
      <c r="AG69" s="329"/>
      <c r="AH69" s="329"/>
      <c r="AI69" s="329"/>
      <c r="AJ69" s="329"/>
      <c r="AK69" s="329"/>
      <c r="AL69" s="329"/>
      <c r="AM69" s="329"/>
      <c r="AN69" s="329"/>
      <c r="AO69" s="329"/>
      <c r="AP69" s="329"/>
      <c r="AQ69" s="329"/>
      <c r="AR69" s="329"/>
      <c r="AS69" s="329"/>
      <c r="AT69" s="329"/>
      <c r="AU69" s="329"/>
      <c r="AV69" s="329"/>
      <c r="AW69" s="329"/>
      <c r="AX69" s="329"/>
      <c r="AY69" s="329"/>
      <c r="AZ69" s="330"/>
      <c r="BA69" s="330"/>
      <c r="BB69" s="330"/>
      <c r="BC69" s="330"/>
      <c r="BD69" s="330"/>
      <c r="BE69" s="330"/>
      <c r="BF69" s="330"/>
      <c r="BG69" s="330"/>
      <c r="BH69" s="330"/>
      <c r="BI69" s="330"/>
      <c r="BJ69" s="330"/>
      <c r="BK69" s="330"/>
      <c r="BL69" s="330"/>
      <c r="BM69" s="330"/>
      <c r="BN69" s="330"/>
      <c r="BO69" s="330"/>
      <c r="BP69" s="330"/>
      <c r="BQ69" s="330"/>
      <c r="BR69" s="330"/>
      <c r="BS69" s="330"/>
      <c r="BT69" s="330"/>
      <c r="BU69" s="330"/>
      <c r="BV69" s="330"/>
      <c r="BW69" s="330"/>
      <c r="BX69" s="330"/>
      <c r="BY69" s="330"/>
    </row>
    <row r="70" spans="1:77" ht="12.75" customHeight="1" x14ac:dyDescent="0.2">
      <c r="O70" s="329"/>
      <c r="P70" s="329"/>
      <c r="Q70" s="329"/>
      <c r="R70" s="329"/>
      <c r="S70" s="329"/>
      <c r="T70" s="329"/>
      <c r="U70" s="329"/>
      <c r="V70" s="329"/>
      <c r="W70" s="329"/>
      <c r="X70" s="329"/>
      <c r="Y70" s="329"/>
      <c r="Z70" s="329"/>
      <c r="AA70" s="329"/>
      <c r="AB70" s="329"/>
      <c r="AC70" s="329"/>
      <c r="AD70" s="329"/>
      <c r="AE70" s="329"/>
      <c r="AF70" s="329"/>
      <c r="AG70" s="329"/>
      <c r="AH70" s="329"/>
      <c r="AI70" s="329"/>
      <c r="AJ70" s="329"/>
      <c r="AK70" s="329"/>
      <c r="AL70" s="329"/>
      <c r="AM70" s="329"/>
      <c r="AN70" s="329"/>
      <c r="AO70" s="329"/>
      <c r="AP70" s="329"/>
      <c r="AQ70" s="329"/>
      <c r="AR70" s="329"/>
      <c r="AS70" s="329"/>
      <c r="AT70" s="329"/>
      <c r="AU70" s="329"/>
      <c r="AV70" s="329"/>
      <c r="AW70" s="329"/>
      <c r="AX70" s="329"/>
      <c r="AY70" s="329"/>
      <c r="AZ70" s="330"/>
      <c r="BA70" s="330"/>
      <c r="BB70" s="330"/>
      <c r="BC70" s="330"/>
      <c r="BD70" s="330"/>
      <c r="BE70" s="330"/>
      <c r="BF70" s="330"/>
      <c r="BG70" s="330"/>
      <c r="BH70" s="330"/>
      <c r="BI70" s="330"/>
      <c r="BJ70" s="330"/>
      <c r="BK70" s="330"/>
      <c r="BL70" s="330"/>
      <c r="BM70" s="330"/>
      <c r="BN70" s="330"/>
      <c r="BO70" s="330"/>
      <c r="BP70" s="330"/>
      <c r="BQ70" s="330"/>
      <c r="BR70" s="330"/>
      <c r="BS70" s="330"/>
      <c r="BT70" s="330"/>
      <c r="BU70" s="330"/>
      <c r="BV70" s="330"/>
      <c r="BW70" s="330"/>
      <c r="BX70" s="330"/>
      <c r="BY70" s="330"/>
    </row>
    <row r="71" spans="1:77" ht="12.75" customHeight="1" x14ac:dyDescent="0.25">
      <c r="B71" s="263"/>
      <c r="O71" s="329"/>
      <c r="P71" s="329"/>
      <c r="Q71" s="329"/>
      <c r="R71" s="329"/>
      <c r="S71" s="329"/>
      <c r="T71" s="329"/>
      <c r="U71" s="369"/>
      <c r="V71" s="369"/>
      <c r="W71" s="329"/>
      <c r="X71" s="329"/>
      <c r="Y71" s="329"/>
      <c r="Z71" s="329"/>
      <c r="AA71" s="329"/>
      <c r="AB71" s="329"/>
      <c r="AC71" s="329"/>
      <c r="AD71" s="329"/>
      <c r="AE71" s="329"/>
      <c r="AF71" s="329"/>
      <c r="AG71" s="329"/>
      <c r="AH71" s="329"/>
      <c r="AI71" s="329"/>
      <c r="AJ71" s="329"/>
      <c r="AK71" s="329"/>
      <c r="AL71" s="329"/>
      <c r="AM71" s="329"/>
      <c r="AN71" s="329"/>
      <c r="AO71" s="329"/>
      <c r="AP71" s="329"/>
      <c r="AQ71" s="329"/>
      <c r="AR71" s="329"/>
      <c r="AS71" s="329"/>
      <c r="AT71" s="329"/>
      <c r="AU71" s="329"/>
      <c r="AV71" s="329"/>
      <c r="AW71" s="329"/>
      <c r="AX71" s="329"/>
      <c r="AY71" s="329"/>
      <c r="AZ71" s="330"/>
      <c r="BA71" s="330"/>
      <c r="BB71" s="330"/>
      <c r="BC71" s="330"/>
      <c r="BD71" s="330"/>
      <c r="BE71" s="330"/>
      <c r="BF71" s="330"/>
      <c r="BG71" s="330"/>
      <c r="BH71" s="330"/>
      <c r="BI71" s="330"/>
      <c r="BJ71" s="330"/>
      <c r="BK71" s="330"/>
      <c r="BL71" s="330"/>
      <c r="BM71" s="330"/>
      <c r="BN71" s="330"/>
      <c r="BO71" s="330"/>
      <c r="BP71" s="330"/>
      <c r="BQ71" s="330"/>
      <c r="BR71" s="330"/>
      <c r="BS71" s="330"/>
      <c r="BT71" s="330"/>
      <c r="BU71" s="330"/>
      <c r="BV71" s="330"/>
      <c r="BW71" s="330"/>
      <c r="BX71" s="330"/>
      <c r="BY71" s="330"/>
    </row>
    <row r="72" spans="1:77" ht="12.75" customHeight="1" x14ac:dyDescent="0.25">
      <c r="B72" s="263"/>
      <c r="O72" s="329"/>
      <c r="P72" s="329"/>
      <c r="Q72" s="329"/>
      <c r="R72" s="329"/>
      <c r="S72" s="329"/>
      <c r="T72" s="329"/>
      <c r="U72" s="369"/>
      <c r="V72" s="369"/>
      <c r="W72" s="329"/>
      <c r="X72" s="329"/>
      <c r="Y72" s="329"/>
      <c r="Z72" s="329"/>
      <c r="AA72" s="329"/>
      <c r="AB72" s="329"/>
      <c r="AC72" s="329"/>
      <c r="AD72" s="329"/>
      <c r="AE72" s="329"/>
      <c r="AF72" s="329"/>
      <c r="AG72" s="329"/>
      <c r="AH72" s="329"/>
      <c r="AI72" s="329"/>
      <c r="AJ72" s="329"/>
      <c r="AK72" s="329"/>
      <c r="AL72" s="329"/>
      <c r="AM72" s="329"/>
      <c r="AN72" s="329"/>
      <c r="AO72" s="329"/>
      <c r="AP72" s="329"/>
      <c r="AQ72" s="329"/>
      <c r="AR72" s="329"/>
      <c r="AS72" s="329"/>
      <c r="AT72" s="329"/>
      <c r="AU72" s="329"/>
      <c r="AV72" s="329"/>
      <c r="AW72" s="329"/>
      <c r="AX72" s="329"/>
      <c r="AY72" s="329"/>
      <c r="AZ72" s="330"/>
      <c r="BA72" s="330"/>
      <c r="BB72" s="330"/>
      <c r="BC72" s="330"/>
      <c r="BD72" s="330"/>
      <c r="BE72" s="330"/>
      <c r="BF72" s="330"/>
      <c r="BG72" s="330"/>
      <c r="BH72" s="330"/>
      <c r="BI72" s="330"/>
      <c r="BJ72" s="330"/>
      <c r="BK72" s="330"/>
      <c r="BL72" s="330"/>
      <c r="BM72" s="330"/>
      <c r="BN72" s="330"/>
      <c r="BO72" s="330"/>
      <c r="BP72" s="330"/>
      <c r="BQ72" s="330"/>
      <c r="BR72" s="330"/>
      <c r="BS72" s="330"/>
      <c r="BT72" s="330"/>
      <c r="BU72" s="330"/>
      <c r="BV72" s="330"/>
      <c r="BW72" s="330"/>
      <c r="BX72" s="330"/>
      <c r="BY72" s="330"/>
    </row>
    <row r="73" spans="1:77" ht="12.75" customHeight="1" x14ac:dyDescent="0.25">
      <c r="B73" s="177"/>
      <c r="O73" s="329"/>
      <c r="P73" s="329"/>
      <c r="Q73" s="329"/>
      <c r="R73" s="329"/>
      <c r="S73" s="329"/>
      <c r="T73" s="329"/>
      <c r="U73" s="369"/>
      <c r="V73" s="369"/>
      <c r="W73" s="329"/>
      <c r="X73" s="329"/>
      <c r="Y73" s="329"/>
      <c r="Z73" s="329"/>
      <c r="AA73" s="329"/>
      <c r="AB73" s="329"/>
      <c r="AC73" s="329"/>
      <c r="AD73" s="329"/>
      <c r="AE73" s="329"/>
      <c r="AF73" s="329"/>
      <c r="AG73" s="329"/>
      <c r="AH73" s="329"/>
      <c r="AI73" s="329"/>
      <c r="AJ73" s="329"/>
      <c r="AK73" s="329"/>
      <c r="AL73" s="329"/>
      <c r="AM73" s="329"/>
      <c r="AN73" s="329"/>
      <c r="AO73" s="329"/>
      <c r="AP73" s="329"/>
      <c r="AQ73" s="329"/>
      <c r="AR73" s="329"/>
      <c r="AS73" s="329"/>
      <c r="AT73" s="329"/>
      <c r="AU73" s="329"/>
      <c r="AV73" s="329"/>
      <c r="AW73" s="329"/>
      <c r="AX73" s="329"/>
      <c r="AY73" s="329"/>
      <c r="AZ73" s="330"/>
      <c r="BA73" s="330"/>
      <c r="BB73" s="330"/>
      <c r="BC73" s="330"/>
      <c r="BD73" s="330"/>
      <c r="BE73" s="330"/>
      <c r="BF73" s="330"/>
      <c r="BG73" s="330"/>
      <c r="BH73" s="330"/>
      <c r="BI73" s="330"/>
      <c r="BJ73" s="330"/>
      <c r="BK73" s="330"/>
      <c r="BL73" s="330"/>
      <c r="BM73" s="330"/>
      <c r="BN73" s="330"/>
      <c r="BO73" s="330"/>
      <c r="BP73" s="330"/>
      <c r="BQ73" s="330"/>
      <c r="BR73" s="330"/>
      <c r="BS73" s="330"/>
      <c r="BT73" s="330"/>
      <c r="BU73" s="330"/>
      <c r="BV73" s="330"/>
      <c r="BW73" s="330"/>
      <c r="BX73" s="330"/>
      <c r="BY73" s="330"/>
    </row>
    <row r="74" spans="1:77" ht="12.75" customHeight="1" x14ac:dyDescent="0.25">
      <c r="O74" s="329"/>
      <c r="P74" s="329"/>
      <c r="Q74" s="329"/>
      <c r="R74" s="329"/>
      <c r="S74" s="329"/>
      <c r="T74" s="329"/>
      <c r="U74" s="369"/>
      <c r="V74" s="369"/>
      <c r="W74" s="329"/>
      <c r="X74" s="329"/>
      <c r="Y74" s="329"/>
      <c r="Z74" s="329"/>
      <c r="AA74" s="329"/>
      <c r="AB74" s="329"/>
      <c r="AC74" s="329"/>
      <c r="AD74" s="329"/>
      <c r="AE74" s="329"/>
      <c r="AF74" s="329"/>
      <c r="AG74" s="329"/>
      <c r="AH74" s="329"/>
      <c r="AI74" s="329"/>
      <c r="AJ74" s="329"/>
      <c r="AK74" s="329"/>
      <c r="AL74" s="329"/>
      <c r="AM74" s="329"/>
      <c r="AN74" s="329"/>
      <c r="AO74" s="329"/>
      <c r="AP74" s="329"/>
      <c r="AQ74" s="329"/>
      <c r="AR74" s="329"/>
      <c r="AS74" s="329"/>
      <c r="AT74" s="329"/>
      <c r="AU74" s="329"/>
      <c r="AV74" s="329"/>
      <c r="AW74" s="329"/>
      <c r="AX74" s="329"/>
      <c r="AY74" s="329"/>
      <c r="AZ74" s="330"/>
      <c r="BA74" s="330"/>
      <c r="BB74" s="330"/>
      <c r="BC74" s="330"/>
      <c r="BD74" s="330"/>
      <c r="BE74" s="330"/>
      <c r="BF74" s="330"/>
      <c r="BG74" s="330"/>
      <c r="BH74" s="330"/>
      <c r="BI74" s="330"/>
      <c r="BJ74" s="330"/>
      <c r="BK74" s="330"/>
      <c r="BL74" s="330"/>
      <c r="BM74" s="330"/>
      <c r="BN74" s="330"/>
      <c r="BO74" s="330"/>
      <c r="BP74" s="330"/>
      <c r="BQ74" s="330"/>
      <c r="BR74" s="330"/>
      <c r="BS74" s="330"/>
      <c r="BT74" s="330"/>
      <c r="BU74" s="330"/>
      <c r="BV74" s="330"/>
      <c r="BW74" s="330"/>
      <c r="BX74" s="330"/>
      <c r="BY74" s="330"/>
    </row>
    <row r="75" spans="1:77" ht="12.75" customHeight="1" x14ac:dyDescent="0.25">
      <c r="O75" s="329"/>
      <c r="P75" s="329"/>
      <c r="Q75" s="329"/>
      <c r="R75" s="329"/>
      <c r="S75" s="329"/>
      <c r="T75" s="329"/>
      <c r="U75" s="369"/>
      <c r="V75" s="369"/>
      <c r="W75" s="329"/>
      <c r="X75" s="329"/>
      <c r="Y75" s="329"/>
      <c r="Z75" s="329"/>
      <c r="AA75" s="329"/>
      <c r="AB75" s="329"/>
      <c r="AC75" s="329"/>
      <c r="AD75" s="329"/>
      <c r="AE75" s="329"/>
      <c r="AF75" s="329"/>
      <c r="AG75" s="329"/>
      <c r="AH75" s="329"/>
      <c r="AI75" s="329"/>
      <c r="AJ75" s="329"/>
      <c r="AK75" s="329"/>
      <c r="AL75" s="329"/>
      <c r="AM75" s="329"/>
      <c r="AN75" s="329"/>
      <c r="AO75" s="329"/>
      <c r="AP75" s="329"/>
      <c r="AQ75" s="329"/>
      <c r="AR75" s="329"/>
      <c r="AS75" s="329"/>
      <c r="AT75" s="329"/>
      <c r="AU75" s="329"/>
      <c r="AV75" s="329"/>
      <c r="AW75" s="329"/>
      <c r="AX75" s="329"/>
      <c r="AY75" s="329"/>
      <c r="AZ75" s="330"/>
      <c r="BA75" s="330"/>
      <c r="BB75" s="330"/>
      <c r="BC75" s="330"/>
      <c r="BD75" s="330"/>
      <c r="BE75" s="330"/>
      <c r="BF75" s="330"/>
      <c r="BG75" s="330"/>
      <c r="BH75" s="330"/>
      <c r="BI75" s="330"/>
      <c r="BJ75" s="330"/>
      <c r="BK75" s="330"/>
      <c r="BL75" s="330"/>
      <c r="BM75" s="330"/>
      <c r="BN75" s="330"/>
      <c r="BO75" s="330"/>
      <c r="BP75" s="330"/>
      <c r="BQ75" s="330"/>
      <c r="BR75" s="330"/>
      <c r="BS75" s="330"/>
      <c r="BT75" s="330"/>
      <c r="BU75" s="330"/>
      <c r="BV75" s="330"/>
      <c r="BW75" s="330"/>
      <c r="BX75" s="330"/>
      <c r="BY75" s="330"/>
    </row>
    <row r="76" spans="1:77" ht="12.75" customHeight="1" x14ac:dyDescent="0.2">
      <c r="O76" s="329"/>
      <c r="P76" s="329"/>
      <c r="Q76" s="329"/>
      <c r="R76" s="329"/>
      <c r="S76" s="329"/>
      <c r="T76" s="329"/>
      <c r="U76" s="329"/>
      <c r="V76" s="329"/>
      <c r="W76" s="329"/>
      <c r="X76" s="329"/>
      <c r="Y76" s="329"/>
      <c r="Z76" s="329"/>
      <c r="AA76" s="329"/>
      <c r="AB76" s="329"/>
      <c r="AC76" s="329"/>
      <c r="AD76" s="329"/>
      <c r="AE76" s="329"/>
      <c r="AF76" s="329"/>
      <c r="AG76" s="329"/>
      <c r="AH76" s="329"/>
      <c r="AI76" s="329"/>
      <c r="AJ76" s="329"/>
      <c r="AK76" s="329"/>
      <c r="AL76" s="329"/>
      <c r="AM76" s="329"/>
      <c r="AN76" s="329"/>
      <c r="AO76" s="329"/>
      <c r="AP76" s="329"/>
      <c r="AQ76" s="329"/>
      <c r="AR76" s="329"/>
      <c r="AS76" s="329"/>
      <c r="AT76" s="329"/>
      <c r="AU76" s="329"/>
      <c r="AV76" s="329"/>
      <c r="AW76" s="329"/>
      <c r="AX76" s="329"/>
      <c r="AY76" s="329"/>
      <c r="AZ76" s="330"/>
      <c r="BA76" s="330"/>
      <c r="BB76" s="330"/>
      <c r="BC76" s="330"/>
      <c r="BD76" s="330"/>
      <c r="BE76" s="330"/>
      <c r="BF76" s="330"/>
      <c r="BG76" s="330"/>
      <c r="BH76" s="330"/>
      <c r="BI76" s="330"/>
      <c r="BJ76" s="330"/>
      <c r="BK76" s="330"/>
      <c r="BL76" s="330"/>
      <c r="BM76" s="330"/>
      <c r="BN76" s="330"/>
      <c r="BO76" s="330"/>
      <c r="BP76" s="330"/>
      <c r="BQ76" s="330"/>
      <c r="BR76" s="330"/>
      <c r="BS76" s="330"/>
      <c r="BT76" s="330"/>
      <c r="BU76" s="330"/>
      <c r="BV76" s="330"/>
      <c r="BW76" s="330"/>
      <c r="BX76" s="330"/>
      <c r="BY76" s="330"/>
    </row>
    <row r="77" spans="1:77" ht="12.75" customHeight="1" x14ac:dyDescent="0.25">
      <c r="B77" s="177"/>
      <c r="O77" s="329"/>
      <c r="P77" s="329"/>
      <c r="Q77" s="329"/>
      <c r="R77" s="329"/>
      <c r="S77" s="329"/>
      <c r="T77" s="329"/>
      <c r="U77" s="369"/>
      <c r="V77" s="369"/>
      <c r="W77" s="329"/>
      <c r="X77" s="329"/>
      <c r="Y77" s="329"/>
      <c r="Z77" s="329"/>
      <c r="AA77" s="329"/>
      <c r="AB77" s="329"/>
      <c r="AC77" s="329"/>
      <c r="AD77" s="329"/>
      <c r="AE77" s="329"/>
      <c r="AF77" s="329"/>
      <c r="AG77" s="329"/>
      <c r="AH77" s="329"/>
      <c r="AI77" s="329"/>
      <c r="AJ77" s="329"/>
      <c r="AK77" s="329"/>
      <c r="AL77" s="329"/>
      <c r="AM77" s="329"/>
      <c r="AN77" s="329"/>
      <c r="AO77" s="329"/>
      <c r="AP77" s="329"/>
      <c r="AQ77" s="329"/>
      <c r="AR77" s="329"/>
      <c r="AS77" s="329"/>
      <c r="AT77" s="329"/>
      <c r="AU77" s="329"/>
      <c r="AV77" s="329"/>
      <c r="AW77" s="329"/>
      <c r="AX77" s="329"/>
      <c r="AY77" s="329"/>
      <c r="AZ77" s="330"/>
      <c r="BA77" s="330"/>
      <c r="BB77" s="330"/>
      <c r="BC77" s="330"/>
      <c r="BD77" s="330"/>
      <c r="BE77" s="330"/>
      <c r="BF77" s="330"/>
      <c r="BG77" s="330"/>
      <c r="BH77" s="330"/>
      <c r="BI77" s="330"/>
      <c r="BJ77" s="330"/>
      <c r="BK77" s="330"/>
      <c r="BL77" s="330"/>
      <c r="BM77" s="330"/>
      <c r="BN77" s="330"/>
      <c r="BO77" s="330"/>
      <c r="BP77" s="330"/>
      <c r="BQ77" s="330"/>
      <c r="BR77" s="330"/>
      <c r="BS77" s="330"/>
      <c r="BT77" s="330"/>
      <c r="BU77" s="330"/>
      <c r="BV77" s="330"/>
      <c r="BW77" s="330"/>
      <c r="BX77" s="330"/>
      <c r="BY77" s="330"/>
    </row>
    <row r="78" spans="1:77" ht="12.75" customHeight="1" x14ac:dyDescent="0.25">
      <c r="B78" s="177"/>
      <c r="O78" s="329"/>
      <c r="P78" s="329"/>
      <c r="Q78" s="329"/>
      <c r="R78" s="329"/>
      <c r="S78" s="329"/>
      <c r="T78" s="329"/>
      <c r="U78" s="369"/>
      <c r="V78" s="369"/>
      <c r="W78" s="329"/>
      <c r="X78" s="329"/>
      <c r="Y78" s="329"/>
      <c r="Z78" s="329"/>
      <c r="AA78" s="329"/>
      <c r="AB78" s="329"/>
      <c r="AC78" s="329"/>
      <c r="AD78" s="329"/>
      <c r="AE78" s="329"/>
      <c r="AF78" s="329"/>
      <c r="AG78" s="329"/>
      <c r="AH78" s="329"/>
      <c r="AI78" s="329"/>
      <c r="AJ78" s="329"/>
      <c r="AK78" s="329"/>
      <c r="AL78" s="329"/>
      <c r="AM78" s="329"/>
      <c r="AN78" s="329"/>
      <c r="AO78" s="329"/>
      <c r="AP78" s="329"/>
      <c r="AQ78" s="329"/>
      <c r="AR78" s="329"/>
      <c r="AS78" s="329"/>
      <c r="AT78" s="329"/>
      <c r="AU78" s="329"/>
      <c r="AV78" s="329"/>
      <c r="AW78" s="329"/>
      <c r="AX78" s="329"/>
      <c r="AY78" s="329"/>
      <c r="AZ78" s="330"/>
      <c r="BA78" s="330"/>
      <c r="BB78" s="330"/>
      <c r="BC78" s="330"/>
      <c r="BD78" s="330"/>
      <c r="BE78" s="330"/>
      <c r="BF78" s="330"/>
      <c r="BG78" s="330"/>
      <c r="BH78" s="330"/>
      <c r="BI78" s="330"/>
      <c r="BJ78" s="330"/>
      <c r="BK78" s="330"/>
      <c r="BL78" s="330"/>
      <c r="BM78" s="330"/>
      <c r="BN78" s="330"/>
      <c r="BO78" s="330"/>
      <c r="BP78" s="330"/>
      <c r="BQ78" s="330"/>
      <c r="BR78" s="330"/>
      <c r="BS78" s="330"/>
      <c r="BT78" s="330"/>
      <c r="BU78" s="330"/>
      <c r="BV78" s="330"/>
      <c r="BW78" s="330"/>
      <c r="BX78" s="330"/>
      <c r="BY78" s="330"/>
    </row>
    <row r="79" spans="1:77" ht="12.75" customHeight="1" x14ac:dyDescent="0.25">
      <c r="B79" s="177"/>
      <c r="O79" s="329"/>
      <c r="P79" s="329"/>
      <c r="Q79" s="329"/>
      <c r="R79" s="329"/>
      <c r="S79" s="329"/>
      <c r="T79" s="329"/>
      <c r="U79" s="369"/>
      <c r="V79" s="369"/>
      <c r="W79" s="329"/>
      <c r="X79" s="329"/>
      <c r="Y79" s="329"/>
      <c r="Z79" s="329"/>
      <c r="AA79" s="329"/>
      <c r="AB79" s="329"/>
      <c r="AC79" s="329"/>
      <c r="AD79" s="329"/>
      <c r="AE79" s="329"/>
      <c r="AF79" s="329"/>
      <c r="AG79" s="329"/>
      <c r="AH79" s="329"/>
      <c r="AI79" s="329"/>
      <c r="AJ79" s="329"/>
      <c r="AK79" s="329"/>
      <c r="AL79" s="329"/>
      <c r="AM79" s="329"/>
      <c r="AN79" s="329"/>
      <c r="AO79" s="329"/>
      <c r="AP79" s="329"/>
      <c r="AQ79" s="329"/>
      <c r="AR79" s="329"/>
      <c r="AS79" s="329"/>
      <c r="AT79" s="329"/>
      <c r="AU79" s="329"/>
      <c r="AV79" s="329"/>
      <c r="AW79" s="329"/>
      <c r="AX79" s="329"/>
      <c r="AY79" s="329"/>
      <c r="AZ79" s="330"/>
      <c r="BA79" s="330"/>
      <c r="BB79" s="330"/>
      <c r="BC79" s="330"/>
      <c r="BD79" s="330"/>
      <c r="BE79" s="330"/>
      <c r="BF79" s="330"/>
      <c r="BG79" s="330"/>
      <c r="BH79" s="330"/>
      <c r="BI79" s="330"/>
      <c r="BJ79" s="330"/>
      <c r="BK79" s="330"/>
      <c r="BL79" s="330"/>
      <c r="BM79" s="330"/>
      <c r="BN79" s="330"/>
      <c r="BO79" s="330"/>
      <c r="BP79" s="330"/>
      <c r="BQ79" s="330"/>
      <c r="BR79" s="330"/>
      <c r="BS79" s="330"/>
      <c r="BT79" s="330"/>
      <c r="BU79" s="330"/>
      <c r="BV79" s="330"/>
      <c r="BW79" s="330"/>
      <c r="BX79" s="330"/>
      <c r="BY79" s="330"/>
    </row>
    <row r="80" spans="1:77" ht="12.75" customHeight="1" x14ac:dyDescent="0.25">
      <c r="B80" s="177"/>
      <c r="O80" s="263"/>
      <c r="P80" s="263"/>
      <c r="Q80" s="263"/>
      <c r="R80" s="263"/>
      <c r="S80" s="263"/>
      <c r="T80" s="263"/>
      <c r="U80" s="8"/>
      <c r="V80" s="8"/>
      <c r="W80" s="263"/>
      <c r="X80" s="263"/>
    </row>
    <row r="81" spans="2:24" ht="12.75" customHeight="1" x14ac:dyDescent="0.25">
      <c r="B81" s="177"/>
      <c r="O81" s="263"/>
      <c r="P81" s="263"/>
      <c r="Q81" s="263"/>
      <c r="R81" s="263"/>
      <c r="S81" s="263"/>
      <c r="T81" s="263"/>
      <c r="U81" s="8"/>
      <c r="V81" s="8"/>
      <c r="W81" s="263"/>
      <c r="X81" s="263"/>
    </row>
    <row r="82" spans="2:24" ht="12.75" customHeight="1" x14ac:dyDescent="0.2">
      <c r="B82" s="177"/>
      <c r="O82" s="263"/>
      <c r="P82" s="263"/>
      <c r="Q82" s="263"/>
      <c r="R82" s="263"/>
      <c r="S82" s="263"/>
      <c r="T82" s="263"/>
      <c r="U82" s="263"/>
      <c r="V82" s="263"/>
      <c r="W82" s="263"/>
      <c r="X82" s="263"/>
    </row>
    <row r="83" spans="2:24" ht="12.75" customHeight="1" x14ac:dyDescent="0.2">
      <c r="B83" s="177"/>
      <c r="O83" s="263"/>
      <c r="P83" s="263"/>
      <c r="Q83" s="263"/>
      <c r="R83" s="263"/>
      <c r="S83" s="263"/>
      <c r="T83" s="263"/>
      <c r="U83" s="263"/>
      <c r="V83" s="263"/>
      <c r="W83" s="263"/>
      <c r="X83" s="263"/>
    </row>
    <row r="84" spans="2:24" ht="12.75" customHeight="1" x14ac:dyDescent="0.2">
      <c r="B84" s="177"/>
      <c r="O84" s="263"/>
      <c r="P84" s="263"/>
      <c r="Q84" s="263"/>
      <c r="R84" s="263"/>
      <c r="S84" s="263"/>
      <c r="T84" s="263"/>
      <c r="U84" s="263"/>
      <c r="V84" s="263"/>
      <c r="W84" s="263"/>
      <c r="X84" s="263"/>
    </row>
    <row r="85" spans="2:24" ht="12.75" customHeight="1" x14ac:dyDescent="0.2">
      <c r="B85" s="177"/>
      <c r="O85" s="263"/>
      <c r="P85" s="263"/>
      <c r="Q85" s="263"/>
      <c r="R85" s="263"/>
      <c r="S85" s="263"/>
      <c r="T85" s="263"/>
      <c r="U85" s="263"/>
      <c r="V85" s="263"/>
      <c r="W85" s="263"/>
      <c r="X85" s="263"/>
    </row>
    <row r="86" spans="2:24" ht="12.75" customHeight="1" x14ac:dyDescent="0.2">
      <c r="B86" s="177"/>
      <c r="O86" s="263"/>
      <c r="P86" s="263"/>
      <c r="Q86" s="263"/>
      <c r="R86" s="263"/>
      <c r="S86" s="263"/>
      <c r="T86" s="263"/>
      <c r="U86" s="263"/>
      <c r="V86" s="263"/>
      <c r="W86" s="263"/>
      <c r="X86" s="263"/>
    </row>
    <row r="87" spans="2:24" ht="12.75" customHeight="1" x14ac:dyDescent="0.2">
      <c r="B87" s="177"/>
      <c r="O87" s="263"/>
      <c r="P87" s="263"/>
      <c r="Q87" s="263"/>
      <c r="R87" s="263"/>
      <c r="S87" s="263"/>
      <c r="T87" s="263"/>
      <c r="U87" s="263"/>
      <c r="V87" s="263"/>
      <c r="W87" s="263"/>
      <c r="X87" s="263"/>
    </row>
    <row r="88" spans="2:24" ht="12.75" customHeight="1" x14ac:dyDescent="0.2">
      <c r="B88" s="177"/>
      <c r="O88" s="263"/>
      <c r="P88" s="263"/>
      <c r="Q88" s="263"/>
      <c r="R88" s="263"/>
      <c r="S88" s="263"/>
      <c r="T88" s="263"/>
      <c r="U88" s="263"/>
      <c r="V88" s="263"/>
      <c r="W88" s="263"/>
      <c r="X88" s="263"/>
    </row>
    <row r="89" spans="2:24" ht="12.75" customHeight="1" x14ac:dyDescent="0.2">
      <c r="B89" s="177"/>
      <c r="O89" s="263"/>
      <c r="P89" s="263"/>
      <c r="Q89" s="263"/>
      <c r="R89" s="263"/>
      <c r="S89" s="263"/>
      <c r="T89" s="263"/>
      <c r="U89" s="263"/>
      <c r="V89" s="263"/>
      <c r="W89" s="263"/>
      <c r="X89" s="263"/>
    </row>
    <row r="90" spans="2:24" x14ac:dyDescent="0.2">
      <c r="B90" s="177"/>
      <c r="O90" s="263"/>
      <c r="P90" s="263"/>
      <c r="Q90" s="263"/>
      <c r="R90" s="263"/>
      <c r="S90" s="263"/>
      <c r="T90" s="263"/>
      <c r="U90" s="263"/>
      <c r="V90" s="263"/>
      <c r="W90" s="263"/>
      <c r="X90" s="263"/>
    </row>
    <row r="91" spans="2:24" x14ac:dyDescent="0.2">
      <c r="B91" s="177"/>
      <c r="O91" s="263"/>
      <c r="P91" s="263"/>
      <c r="Q91" s="263"/>
      <c r="R91" s="263"/>
      <c r="S91" s="263"/>
      <c r="T91" s="263"/>
      <c r="U91" s="263"/>
      <c r="V91" s="263"/>
      <c r="W91" s="263"/>
      <c r="X91" s="263"/>
    </row>
    <row r="92" spans="2:24" x14ac:dyDescent="0.2">
      <c r="O92" s="263"/>
      <c r="P92" s="263"/>
      <c r="Q92" s="263"/>
      <c r="R92" s="263"/>
      <c r="S92" s="263"/>
      <c r="T92" s="263"/>
      <c r="U92" s="263"/>
      <c r="V92" s="263"/>
      <c r="W92" s="263"/>
      <c r="X92" s="263"/>
    </row>
    <row r="93" spans="2:24" x14ac:dyDescent="0.2">
      <c r="O93" s="263"/>
      <c r="P93" s="263"/>
      <c r="Q93" s="263"/>
      <c r="R93" s="263"/>
      <c r="S93" s="263"/>
      <c r="T93" s="263"/>
      <c r="U93" s="263"/>
      <c r="V93" s="263"/>
      <c r="W93" s="263"/>
      <c r="X93" s="263"/>
    </row>
    <row r="94" spans="2:24" x14ac:dyDescent="0.2">
      <c r="O94" s="263"/>
      <c r="P94" s="263"/>
      <c r="Q94" s="263"/>
      <c r="R94" s="263"/>
      <c r="S94" s="263"/>
      <c r="T94" s="263"/>
      <c r="U94" s="263"/>
      <c r="V94" s="263"/>
      <c r="W94" s="263"/>
      <c r="X94" s="263"/>
    </row>
    <row r="95" spans="2:24" ht="13.15" customHeight="1" x14ac:dyDescent="0.2">
      <c r="O95" s="263"/>
      <c r="P95" s="263"/>
      <c r="Q95" s="263"/>
      <c r="R95" s="263"/>
      <c r="S95" s="263"/>
      <c r="T95" s="263"/>
      <c r="U95" s="263"/>
      <c r="V95" s="263"/>
      <c r="W95" s="263"/>
      <c r="X95" s="263"/>
    </row>
    <row r="96" spans="2:24" x14ac:dyDescent="0.2">
      <c r="O96" s="263"/>
      <c r="P96" s="263"/>
      <c r="Q96" s="263"/>
      <c r="R96" s="263"/>
      <c r="S96" s="263"/>
      <c r="T96" s="263"/>
      <c r="U96" s="263"/>
      <c r="V96" s="263"/>
      <c r="W96" s="263"/>
      <c r="X96" s="263"/>
    </row>
    <row r="97" spans="15:24" ht="13.15" customHeight="1" x14ac:dyDescent="0.2">
      <c r="O97" s="263"/>
      <c r="P97" s="263"/>
      <c r="Q97" s="263"/>
      <c r="R97" s="263"/>
      <c r="S97" s="263"/>
      <c r="T97" s="263"/>
      <c r="U97" s="263"/>
      <c r="V97" s="263"/>
      <c r="W97" s="263"/>
      <c r="X97" s="263"/>
    </row>
    <row r="98" spans="15:24" x14ac:dyDescent="0.2">
      <c r="O98" s="263"/>
      <c r="P98" s="263"/>
      <c r="Q98" s="263"/>
      <c r="R98" s="263"/>
      <c r="S98" s="263"/>
      <c r="T98" s="263"/>
      <c r="U98" s="263"/>
      <c r="V98" s="263"/>
      <c r="W98" s="263"/>
      <c r="X98" s="263"/>
    </row>
    <row r="99" spans="15:24" x14ac:dyDescent="0.2">
      <c r="O99" s="263"/>
      <c r="P99" s="263"/>
      <c r="Q99" s="263"/>
      <c r="R99" s="263"/>
      <c r="S99" s="263"/>
      <c r="T99" s="263"/>
      <c r="U99" s="263"/>
      <c r="V99" s="263"/>
      <c r="W99" s="263"/>
      <c r="X99" s="263"/>
    </row>
    <row r="100" spans="15:24" x14ac:dyDescent="0.2">
      <c r="O100" s="263"/>
      <c r="P100" s="263"/>
      <c r="Q100" s="263"/>
      <c r="R100" s="263"/>
      <c r="S100" s="263"/>
      <c r="T100" s="263"/>
      <c r="U100" s="263"/>
      <c r="V100" s="263"/>
      <c r="W100" s="263"/>
      <c r="X100" s="263"/>
    </row>
    <row r="101" spans="15:24" ht="13.15" customHeight="1" x14ac:dyDescent="0.2">
      <c r="O101" s="263"/>
      <c r="P101" s="263"/>
      <c r="Q101" s="263"/>
      <c r="R101" s="263"/>
      <c r="S101" s="263"/>
      <c r="T101" s="263"/>
      <c r="U101" s="263"/>
      <c r="V101" s="263"/>
      <c r="W101" s="263"/>
      <c r="X101" s="263"/>
    </row>
    <row r="102" spans="15:24" ht="13.15" customHeight="1" x14ac:dyDescent="0.2">
      <c r="O102" s="263"/>
      <c r="P102" s="263"/>
      <c r="Q102" s="263"/>
      <c r="R102" s="263"/>
      <c r="S102" s="263"/>
      <c r="T102" s="263"/>
      <c r="U102" s="263"/>
      <c r="V102" s="263"/>
      <c r="W102" s="263"/>
      <c r="X102" s="263"/>
    </row>
    <row r="103" spans="15:24" x14ac:dyDescent="0.2">
      <c r="O103" s="263"/>
      <c r="P103" s="263"/>
      <c r="Q103" s="263"/>
      <c r="R103" s="263"/>
      <c r="S103" s="263"/>
      <c r="T103" s="263"/>
      <c r="U103" s="263"/>
      <c r="V103" s="263"/>
      <c r="W103" s="263"/>
      <c r="X103" s="263"/>
    </row>
    <row r="104" spans="15:24" ht="13.15" customHeight="1" x14ac:dyDescent="0.2">
      <c r="O104" s="263"/>
      <c r="P104" s="263"/>
      <c r="Q104" s="263"/>
      <c r="R104" s="263"/>
      <c r="S104" s="263"/>
      <c r="T104" s="263"/>
      <c r="U104" s="263"/>
      <c r="V104" s="263"/>
      <c r="W104" s="263"/>
      <c r="X104" s="263"/>
    </row>
    <row r="105" spans="15:24" x14ac:dyDescent="0.2">
      <c r="O105" s="263"/>
      <c r="P105" s="263"/>
      <c r="Q105" s="263"/>
      <c r="R105" s="263"/>
      <c r="S105" s="263"/>
      <c r="T105" s="263"/>
      <c r="U105" s="263"/>
      <c r="V105" s="263"/>
      <c r="W105" s="263"/>
      <c r="X105" s="263"/>
    </row>
    <row r="106" spans="15:24" x14ac:dyDescent="0.2">
      <c r="O106" s="263"/>
      <c r="P106" s="263"/>
      <c r="Q106" s="263"/>
      <c r="R106" s="263"/>
      <c r="S106" s="263"/>
      <c r="T106" s="263"/>
      <c r="U106" s="263"/>
      <c r="V106" s="263"/>
      <c r="W106" s="263"/>
      <c r="X106" s="263"/>
    </row>
    <row r="107" spans="15:24" x14ac:dyDescent="0.2">
      <c r="O107" s="263"/>
      <c r="P107" s="263"/>
      <c r="Q107" s="263"/>
      <c r="R107" s="263"/>
      <c r="S107" s="263"/>
      <c r="T107" s="263"/>
      <c r="U107" s="263"/>
      <c r="V107" s="263"/>
      <c r="W107" s="263"/>
      <c r="X107" s="263"/>
    </row>
    <row r="108" spans="15:24" x14ac:dyDescent="0.2">
      <c r="O108" s="263"/>
      <c r="P108" s="263"/>
      <c r="Q108" s="263"/>
      <c r="R108" s="263"/>
      <c r="S108" s="263"/>
      <c r="T108" s="263"/>
      <c r="U108" s="263"/>
      <c r="V108" s="263"/>
      <c r="W108" s="263"/>
      <c r="X108" s="263"/>
    </row>
    <row r="109" spans="15:24" x14ac:dyDescent="0.2">
      <c r="O109" s="263"/>
      <c r="P109" s="263"/>
      <c r="Q109" s="263"/>
      <c r="R109" s="263"/>
      <c r="S109" s="263"/>
      <c r="T109" s="263"/>
      <c r="U109" s="263"/>
      <c r="V109" s="263"/>
      <c r="W109" s="263"/>
      <c r="X109" s="263"/>
    </row>
    <row r="110" spans="15:24" ht="13.15" customHeight="1" x14ac:dyDescent="0.2">
      <c r="O110" s="263"/>
      <c r="P110" s="263"/>
      <c r="Q110" s="263"/>
      <c r="R110" s="263"/>
      <c r="S110" s="263"/>
      <c r="T110" s="263"/>
      <c r="U110" s="263"/>
      <c r="V110" s="263"/>
      <c r="W110" s="263"/>
      <c r="X110" s="263"/>
    </row>
    <row r="111" spans="15:24" x14ac:dyDescent="0.2">
      <c r="O111" s="263"/>
      <c r="P111" s="263"/>
      <c r="Q111" s="263"/>
      <c r="R111" s="263"/>
      <c r="S111" s="263"/>
      <c r="T111" s="263"/>
      <c r="U111" s="263"/>
      <c r="V111" s="263"/>
      <c r="W111" s="263"/>
      <c r="X111" s="263"/>
    </row>
    <row r="112" spans="15:24" ht="13.15" customHeight="1" x14ac:dyDescent="0.2">
      <c r="O112" s="263"/>
      <c r="P112" s="263"/>
      <c r="Q112" s="263"/>
      <c r="R112" s="263"/>
      <c r="S112" s="263"/>
      <c r="T112" s="263"/>
      <c r="U112" s="263"/>
      <c r="V112" s="263"/>
      <c r="W112" s="263"/>
      <c r="X112" s="263"/>
    </row>
    <row r="113" spans="15:34" x14ac:dyDescent="0.2">
      <c r="O113" s="263"/>
      <c r="P113" s="263"/>
      <c r="Q113" s="263"/>
      <c r="R113" s="263"/>
      <c r="S113" s="263"/>
      <c r="T113" s="263"/>
      <c r="U113" s="263"/>
      <c r="V113" s="263"/>
      <c r="W113" s="263"/>
      <c r="X113" s="263"/>
    </row>
    <row r="114" spans="15:34" x14ac:dyDescent="0.2">
      <c r="O114" s="263"/>
      <c r="P114" s="263"/>
      <c r="Q114" s="263"/>
      <c r="R114" s="263"/>
      <c r="S114" s="263"/>
      <c r="T114" s="263"/>
      <c r="U114" s="263"/>
      <c r="V114" s="263"/>
      <c r="W114" s="263"/>
      <c r="X114" s="263"/>
    </row>
    <row r="115" spans="15:34" x14ac:dyDescent="0.2">
      <c r="O115" s="263"/>
      <c r="P115" s="263"/>
      <c r="Q115" s="263"/>
      <c r="R115" s="263"/>
      <c r="S115" s="263"/>
      <c r="T115" s="263"/>
      <c r="U115" s="263"/>
      <c r="V115" s="263"/>
      <c r="W115" s="263"/>
      <c r="X115" s="263"/>
    </row>
    <row r="116" spans="15:34" x14ac:dyDescent="0.2">
      <c r="O116" s="263"/>
      <c r="P116" s="263"/>
      <c r="Q116" s="263"/>
      <c r="R116" s="263"/>
      <c r="S116" s="263"/>
      <c r="T116" s="263"/>
      <c r="U116" s="263"/>
      <c r="V116" s="263"/>
      <c r="W116" s="263"/>
      <c r="X116" s="263"/>
    </row>
    <row r="117" spans="15:34" x14ac:dyDescent="0.2">
      <c r="O117" s="263"/>
      <c r="P117" s="263"/>
      <c r="Q117" s="263"/>
      <c r="R117" s="263"/>
      <c r="S117" s="263"/>
      <c r="T117" s="263"/>
      <c r="U117" s="263"/>
      <c r="V117" s="263"/>
      <c r="W117" s="263"/>
      <c r="X117" s="263"/>
    </row>
    <row r="118" spans="15:34" x14ac:dyDescent="0.2">
      <c r="O118" s="263"/>
      <c r="P118" s="263"/>
      <c r="Q118" s="263"/>
      <c r="R118" s="263"/>
      <c r="S118" s="263"/>
      <c r="T118" s="263"/>
      <c r="U118" s="263"/>
      <c r="V118" s="263"/>
      <c r="W118" s="263"/>
      <c r="X118" s="263"/>
    </row>
    <row r="123" spans="15:34" x14ac:dyDescent="0.2">
      <c r="V123" s="312">
        <f>SUM(V131,V132,V133,V141,V142,V143)</f>
        <v>0</v>
      </c>
      <c r="W123" s="263"/>
      <c r="X123" s="263"/>
      <c r="Y123" s="263"/>
      <c r="Z123" s="263"/>
      <c r="AA123" s="312">
        <f>SUM(AA131,AA132,AA133,AA141,AA142,AA143)</f>
        <v>0</v>
      </c>
      <c r="AB123" s="235"/>
      <c r="AC123" s="235"/>
      <c r="AD123" s="310"/>
      <c r="AE123" s="312">
        <f>SUM(AE131,AE132,AE133,AE141,AE142,AE143)</f>
        <v>0</v>
      </c>
      <c r="AF123" s="310"/>
      <c r="AG123" s="312">
        <f>SUM(AG131,AG132,AG133,AG141,AG142,AG143)</f>
        <v>0</v>
      </c>
      <c r="AH123" s="310"/>
    </row>
    <row r="124" spans="15:34" ht="13.15" customHeight="1" x14ac:dyDescent="0.2">
      <c r="V124" s="235"/>
      <c r="W124" s="263"/>
      <c r="X124" s="263"/>
      <c r="Y124" s="263"/>
      <c r="Z124" s="263"/>
      <c r="AA124" s="313"/>
      <c r="AB124" s="235"/>
      <c r="AC124" s="235"/>
      <c r="AD124" s="310"/>
      <c r="AE124" s="310"/>
      <c r="AF124" s="310"/>
      <c r="AG124" s="310"/>
      <c r="AH124" s="310"/>
    </row>
    <row r="125" spans="15:34" ht="13.15" customHeight="1" x14ac:dyDescent="0.2">
      <c r="V125" s="235"/>
      <c r="W125" s="263"/>
      <c r="X125" s="263"/>
      <c r="Y125" s="263"/>
      <c r="Z125" s="263"/>
      <c r="AA125" s="235"/>
      <c r="AB125" s="235"/>
      <c r="AC125" s="235"/>
      <c r="AD125" s="310"/>
      <c r="AE125" s="310"/>
      <c r="AF125" s="310"/>
      <c r="AG125" s="310"/>
      <c r="AH125" s="310"/>
    </row>
    <row r="126" spans="15:34" ht="13.15" customHeight="1" x14ac:dyDescent="0.2">
      <c r="V126" s="235"/>
      <c r="W126" s="263"/>
      <c r="X126" s="263"/>
      <c r="Y126" s="263"/>
      <c r="Z126" s="263"/>
      <c r="AA126" s="235"/>
      <c r="AB126" s="235"/>
      <c r="AC126" s="235"/>
      <c r="AD126" s="310"/>
      <c r="AE126" s="310"/>
      <c r="AF126" s="310"/>
      <c r="AG126" s="310"/>
      <c r="AH126" s="310"/>
    </row>
    <row r="127" spans="15:34" ht="13.15" customHeight="1" x14ac:dyDescent="0.2">
      <c r="V127" s="235"/>
      <c r="W127" s="263"/>
      <c r="X127" s="263"/>
      <c r="Y127" s="263"/>
      <c r="Z127" s="263"/>
      <c r="AA127" s="235"/>
      <c r="AB127" s="235"/>
      <c r="AC127" s="235"/>
      <c r="AD127" s="310"/>
      <c r="AE127" s="310"/>
      <c r="AF127" s="310"/>
      <c r="AG127" s="310"/>
      <c r="AH127" s="310"/>
    </row>
    <row r="128" spans="15:34" ht="13.15" customHeight="1" x14ac:dyDescent="0.2">
      <c r="V128" s="235" t="s">
        <v>57</v>
      </c>
      <c r="W128" s="263"/>
      <c r="X128" s="263"/>
      <c r="Y128" s="263"/>
      <c r="Z128" s="263"/>
      <c r="AA128" s="235"/>
      <c r="AB128" s="235"/>
      <c r="AC128" s="235"/>
      <c r="AD128" s="310"/>
      <c r="AE128" s="310"/>
      <c r="AF128" s="310"/>
      <c r="AG128" s="310"/>
      <c r="AH128" s="310"/>
    </row>
    <row r="129" spans="22:34" ht="13.15" customHeight="1" x14ac:dyDescent="0.2">
      <c r="V129" s="235" t="s">
        <v>58</v>
      </c>
      <c r="W129" s="263"/>
      <c r="X129" s="263"/>
      <c r="Y129" s="263" t="s">
        <v>59</v>
      </c>
      <c r="Z129" s="263"/>
      <c r="AA129" s="263"/>
      <c r="AB129" s="263" t="s">
        <v>53</v>
      </c>
      <c r="AC129" s="263" t="s">
        <v>52</v>
      </c>
      <c r="AD129" s="314">
        <f>AG123-AE131-AE132-AE133-AE141-AE142-AE143</f>
        <v>0</v>
      </c>
      <c r="AE129" s="310" t="s">
        <v>56</v>
      </c>
      <c r="AF129" s="310" t="s">
        <v>55</v>
      </c>
      <c r="AG129" s="310" t="s">
        <v>54</v>
      </c>
      <c r="AH129" s="310"/>
    </row>
    <row r="130" spans="22:34" ht="13.15" customHeight="1" x14ac:dyDescent="0.2">
      <c r="V130" s="297"/>
      <c r="W130" s="263"/>
      <c r="X130" s="263"/>
      <c r="Y130" s="263">
        <f>SUM(Y131:Y143)</f>
        <v>0</v>
      </c>
      <c r="Z130" s="315">
        <f>MIN(Z131:Z143)</f>
        <v>0</v>
      </c>
      <c r="AA130" s="263"/>
      <c r="AB130" s="263"/>
      <c r="AC130" s="316">
        <f>SUM(AC131:AC143)</f>
        <v>0</v>
      </c>
      <c r="AD130" s="317"/>
      <c r="AE130" s="317"/>
      <c r="AF130" s="317"/>
      <c r="AG130" s="310"/>
      <c r="AH130" s="310"/>
    </row>
    <row r="131" spans="22:34" ht="13.15" customHeight="1" x14ac:dyDescent="0.2">
      <c r="V131" s="318">
        <f>W131+AA131-Y131</f>
        <v>0</v>
      </c>
      <c r="W131" s="263">
        <f>(Z$25=Z131)*Y$25</f>
        <v>0</v>
      </c>
      <c r="X131" s="263"/>
      <c r="Y131" s="263">
        <f>(Z131&gt;0)*(AA131-AF131)</f>
        <v>0</v>
      </c>
      <c r="Z131" s="315">
        <f>(AA131-AF131)</f>
        <v>0</v>
      </c>
      <c r="AA131" s="315">
        <f>AB131+AE131</f>
        <v>0</v>
      </c>
      <c r="AB131" s="263">
        <f>$AD$24*AC131/($AC$25+1E-50)</f>
        <v>0</v>
      </c>
      <c r="AC131" s="263">
        <f>AD131*AE131</f>
        <v>0</v>
      </c>
      <c r="AD131" s="317">
        <f>(AH131=0)*1</f>
        <v>1</v>
      </c>
      <c r="AE131" s="319">
        <f>MIN(AG131,SUM(D126,D127,D133))</f>
        <v>0</v>
      </c>
      <c r="AF131" s="320">
        <f>SUM(D126:D127,D133)</f>
        <v>0</v>
      </c>
      <c r="AG131" s="310">
        <f>IF(SUM(D$28,D$30,D$31,D$46,D$48,D$49)=0,INT(10*(MIN(0.5*K$10,0.15*C$11))+0.5)/10,INT(10*(D133/SUM(D$28,D$30,D$31,D$46,D$48,D$49,1E-50)*(MIN(0.5*K$10,0.15*C$11)))+0.5)/10)</f>
        <v>0</v>
      </c>
      <c r="AH131" s="314">
        <f>AG131-AE131</f>
        <v>0</v>
      </c>
    </row>
    <row r="132" spans="22:34" ht="13.15" customHeight="1" x14ac:dyDescent="0.2">
      <c r="V132" s="318">
        <f>W132+AA132-Y132</f>
        <v>0</v>
      </c>
      <c r="W132" s="263">
        <f>(Z$25=Z132)*Y$25</f>
        <v>0</v>
      </c>
      <c r="X132" s="263"/>
      <c r="Y132" s="263">
        <f>(Z132&gt;0)*(AA132-AF132)</f>
        <v>0</v>
      </c>
      <c r="Z132" s="315">
        <f>(AA132-AF132)</f>
        <v>0</v>
      </c>
      <c r="AA132" s="315">
        <f>AB132+AE132</f>
        <v>0</v>
      </c>
      <c r="AB132" s="263">
        <f>$AD$24*AC132/($AC$25+1E-50)</f>
        <v>0</v>
      </c>
      <c r="AC132" s="263">
        <f>AD132*AE132</f>
        <v>0</v>
      </c>
      <c r="AD132" s="317">
        <f>(AH132=0)*1</f>
        <v>1</v>
      </c>
      <c r="AE132" s="312">
        <f>MIN(AG132,SUM(D128,D135))</f>
        <v>0</v>
      </c>
      <c r="AF132" s="320">
        <f>SUM(D128,D135)</f>
        <v>0</v>
      </c>
      <c r="AG132" s="310">
        <f>INT(10*(D135/SUM(D$28,D$30,D$31,D$46,D$48,D$49,1E-50)*(MIN(0.5*K$10,0.15*C$11)))+0.5)/10</f>
        <v>0</v>
      </c>
      <c r="AH132" s="314">
        <f>AG132-AE132</f>
        <v>0</v>
      </c>
    </row>
    <row r="133" spans="22:34" ht="13.15" customHeight="1" x14ac:dyDescent="0.2">
      <c r="V133" s="318">
        <f>W133+AA133-Y133</f>
        <v>0</v>
      </c>
      <c r="W133" s="263">
        <f>(Z$25=Z133)*Y$25</f>
        <v>0</v>
      </c>
      <c r="X133" s="263"/>
      <c r="Y133" s="263">
        <f>(Z133&gt;0)*(AA133-AF133)</f>
        <v>0</v>
      </c>
      <c r="Z133" s="315">
        <f>(AA133-AF133)</f>
        <v>0</v>
      </c>
      <c r="AA133" s="315">
        <f>AB133+AE133</f>
        <v>0</v>
      </c>
      <c r="AB133" s="263">
        <f>$AD$24*AC133/($AC$25+1E-50)</f>
        <v>0</v>
      </c>
      <c r="AC133" s="263">
        <f>AD133*AE133</f>
        <v>0</v>
      </c>
      <c r="AD133" s="317">
        <f>(AH133=0)*1</f>
        <v>1</v>
      </c>
      <c r="AE133" s="312">
        <f>MIN(AG133,SUM(D128,D136))</f>
        <v>0</v>
      </c>
      <c r="AF133" s="320">
        <f>SUM(D128,D136)</f>
        <v>0</v>
      </c>
      <c r="AG133" s="310">
        <f>INT(10*(D136/SUM(D$28,D$30,D$31,D$46,D$48,D$49,1E-50)*(MIN(0.5*K$10,0.15*C$11)))+0.5)/10</f>
        <v>0</v>
      </c>
      <c r="AH133" s="314">
        <f>AG133-AE133</f>
        <v>0</v>
      </c>
    </row>
    <row r="134" spans="22:34" ht="13.15" customHeight="1" x14ac:dyDescent="0.2">
      <c r="V134" s="235"/>
      <c r="W134" s="263"/>
      <c r="X134" s="263"/>
      <c r="Y134" s="263"/>
      <c r="Z134" s="263"/>
      <c r="AA134" s="263"/>
      <c r="AB134" s="263"/>
      <c r="AC134" s="263"/>
      <c r="AD134" s="317"/>
      <c r="AE134" s="317"/>
      <c r="AF134" s="317"/>
      <c r="AG134" s="310"/>
      <c r="AH134" s="310"/>
    </row>
    <row r="135" spans="22:34" ht="13.15" customHeight="1" x14ac:dyDescent="0.2">
      <c r="V135" s="235"/>
      <c r="W135" s="263"/>
      <c r="X135" s="235"/>
      <c r="Y135" s="263"/>
      <c r="Z135" s="263"/>
      <c r="AA135" s="235"/>
      <c r="AB135" s="235"/>
      <c r="AC135" s="235"/>
      <c r="AD135" s="317"/>
      <c r="AE135" s="317"/>
      <c r="AF135" s="317"/>
      <c r="AG135" s="310"/>
      <c r="AH135" s="310"/>
    </row>
    <row r="136" spans="22:34" ht="13.15" customHeight="1" x14ac:dyDescent="0.2">
      <c r="V136" s="235"/>
      <c r="W136" s="263"/>
      <c r="X136" s="235"/>
      <c r="Y136" s="263"/>
      <c r="Z136" s="263"/>
      <c r="AA136" s="235"/>
      <c r="AB136" s="235"/>
      <c r="AC136" s="235"/>
      <c r="AD136" s="317"/>
      <c r="AE136" s="317"/>
      <c r="AF136" s="317"/>
      <c r="AG136" s="310"/>
      <c r="AH136" s="310"/>
    </row>
    <row r="137" spans="22:34" ht="13.15" customHeight="1" x14ac:dyDescent="0.2">
      <c r="V137" s="235"/>
      <c r="W137" s="263"/>
      <c r="X137" s="235"/>
      <c r="Y137" s="263"/>
      <c r="Z137" s="263"/>
      <c r="AA137" s="235"/>
      <c r="AB137" s="235"/>
      <c r="AC137" s="235"/>
      <c r="AD137" s="317"/>
      <c r="AE137" s="317"/>
      <c r="AF137" s="317"/>
      <c r="AG137" s="310"/>
      <c r="AH137" s="310"/>
    </row>
    <row r="138" spans="22:34" ht="13.15" customHeight="1" x14ac:dyDescent="0.2">
      <c r="V138" s="235"/>
      <c r="W138" s="263"/>
      <c r="X138" s="235"/>
      <c r="Y138" s="263"/>
      <c r="Z138" s="263"/>
      <c r="AA138" s="235"/>
      <c r="AB138" s="235"/>
      <c r="AC138" s="235"/>
      <c r="AD138" s="317"/>
      <c r="AE138" s="317"/>
      <c r="AF138" s="317"/>
      <c r="AG138" s="310"/>
      <c r="AH138" s="310"/>
    </row>
    <row r="139" spans="22:34" ht="13.15" customHeight="1" x14ac:dyDescent="0.2">
      <c r="V139" s="235"/>
      <c r="W139" s="263"/>
      <c r="X139" s="235"/>
      <c r="Y139" s="263"/>
      <c r="Z139" s="263"/>
      <c r="AA139" s="235"/>
      <c r="AB139" s="235"/>
      <c r="AC139" s="235"/>
      <c r="AD139" s="317"/>
      <c r="AE139" s="317"/>
      <c r="AF139" s="317"/>
      <c r="AG139" s="310"/>
      <c r="AH139" s="310"/>
    </row>
    <row r="140" spans="22:34" ht="13.15" customHeight="1" x14ac:dyDescent="0.2">
      <c r="V140" s="235"/>
      <c r="W140" s="263"/>
      <c r="X140" s="235"/>
      <c r="Y140" s="263"/>
      <c r="Z140" s="263"/>
      <c r="AA140" s="235"/>
      <c r="AB140" s="235"/>
      <c r="AC140" s="235"/>
      <c r="AD140" s="317"/>
      <c r="AE140" s="317"/>
      <c r="AF140" s="317"/>
      <c r="AG140" s="310"/>
      <c r="AH140" s="310"/>
    </row>
    <row r="141" spans="22:34" ht="13.15" customHeight="1" x14ac:dyDescent="0.2">
      <c r="V141" s="318">
        <f>W141+AA141-Y141</f>
        <v>0</v>
      </c>
      <c r="W141" s="263">
        <f>(Z$25=Z141)*Y$25</f>
        <v>0</v>
      </c>
      <c r="X141" s="263"/>
      <c r="Y141" s="263">
        <f>(Z141&gt;0)*(AA141-AF141)</f>
        <v>0</v>
      </c>
      <c r="Z141" s="315">
        <f>(AA141-AF141)</f>
        <v>0</v>
      </c>
      <c r="AA141" s="315">
        <f>AB141+AE141</f>
        <v>0</v>
      </c>
      <c r="AB141" s="263">
        <f>$AD$24*AC141/($AC$25+1E-50)</f>
        <v>0</v>
      </c>
      <c r="AC141" s="263">
        <f>AD141*AE141</f>
        <v>0</v>
      </c>
      <c r="AD141" s="317">
        <f>(AH141=0)*1</f>
        <v>1</v>
      </c>
      <c r="AE141" s="312">
        <f>MIN(AG141,SUM(D139,D140,D146))</f>
        <v>0</v>
      </c>
      <c r="AF141" s="312">
        <f>SUM(D139,D140,D146)</f>
        <v>0</v>
      </c>
      <c r="AG141" s="310">
        <f>INT(10*(D146/SUM(D$28,D$30,D$31,D$46,D$48,D$49,1E-50)*(MIN(0.5*K$10,0.15*C$11)))+0.5)/10</f>
        <v>0</v>
      </c>
      <c r="AH141" s="314">
        <f>AG141-AE141</f>
        <v>0</v>
      </c>
    </row>
    <row r="142" spans="22:34" ht="13.15" customHeight="1" x14ac:dyDescent="0.2">
      <c r="V142" s="318">
        <f>W142+AA142-Y142</f>
        <v>0</v>
      </c>
      <c r="W142" s="263">
        <f>(Z$25=Z142)*Y$25</f>
        <v>0</v>
      </c>
      <c r="X142" s="263"/>
      <c r="Y142" s="263">
        <f>(Z142&gt;0)*(AA142-AF142)</f>
        <v>0</v>
      </c>
      <c r="Z142" s="315">
        <f>(AA142-AF142)</f>
        <v>0</v>
      </c>
      <c r="AA142" s="315">
        <f>AB142+AE142</f>
        <v>0</v>
      </c>
      <c r="AB142" s="263">
        <f>$AD$24*AC142/($AC$25+1E-50)</f>
        <v>0</v>
      </c>
      <c r="AC142" s="263">
        <f>AD142*AE142</f>
        <v>0</v>
      </c>
      <c r="AD142" s="317">
        <f>(AH142=0)*1</f>
        <v>1</v>
      </c>
      <c r="AE142" s="312">
        <f>MIN(AG142,SUM(D141,D148))</f>
        <v>0</v>
      </c>
      <c r="AF142" s="312">
        <f>SUM(D141,D148)</f>
        <v>0</v>
      </c>
      <c r="AG142" s="310">
        <f>INT(10*(D148/SUM(D$28,D$30,D$31,D$46,D$48,D$49,1E-50)*(MIN(0.5*K$10,0.15*C$11)))+0.5)/10</f>
        <v>0</v>
      </c>
      <c r="AH142" s="314">
        <f>AG142-AE142</f>
        <v>0</v>
      </c>
    </row>
    <row r="143" spans="22:34" ht="13.15" customHeight="1" x14ac:dyDescent="0.2">
      <c r="V143" s="318">
        <f>W143+AA143-Y143</f>
        <v>0</v>
      </c>
      <c r="W143" s="263">
        <f>(Z$25=Z143)*Y$25</f>
        <v>0</v>
      </c>
      <c r="X143" s="263"/>
      <c r="Y143" s="263">
        <f>(Z143&gt;0)*(AA143-AF143)</f>
        <v>0</v>
      </c>
      <c r="Z143" s="315">
        <f>(AA143-AF143)</f>
        <v>0</v>
      </c>
      <c r="AA143" s="315">
        <f>AB143+AE143</f>
        <v>0</v>
      </c>
      <c r="AB143" s="263">
        <f>$AD$24*AC143/($AC$25+1E-50)</f>
        <v>0</v>
      </c>
      <c r="AC143" s="263">
        <f>AD143*AE143</f>
        <v>0</v>
      </c>
      <c r="AD143" s="317">
        <f>(AH143=0)*1</f>
        <v>1</v>
      </c>
      <c r="AE143" s="312">
        <f>MIN(AG143,SUM(D141,D149))</f>
        <v>0</v>
      </c>
      <c r="AF143" s="312">
        <f>SUM(D141,D149)</f>
        <v>0</v>
      </c>
      <c r="AG143" s="310">
        <f>INT(10*(D149/SUM(D$28,D$30,D$31,D$46,D$48,D$49,1E-50)*(MIN(0.5*K$10,0.15*C$11)))+0.5)/10</f>
        <v>0</v>
      </c>
      <c r="AH143" s="314">
        <f>AG143-AE143</f>
        <v>0</v>
      </c>
    </row>
    <row r="144" spans="22:34" ht="13.15" customHeight="1" x14ac:dyDescent="0.2">
      <c r="V144" s="321"/>
      <c r="W144" s="263"/>
      <c r="X144" s="263"/>
      <c r="Y144" s="263"/>
      <c r="Z144" s="263"/>
      <c r="AA144" s="315"/>
      <c r="AB144" s="321"/>
      <c r="AC144" s="321"/>
      <c r="AD144" s="317"/>
      <c r="AE144" s="317"/>
      <c r="AF144" s="317"/>
      <c r="AG144" s="310"/>
      <c r="AH144" s="310"/>
    </row>
    <row r="145" spans="22:34" ht="13.15" customHeight="1" x14ac:dyDescent="0.2">
      <c r="V145" s="321"/>
      <c r="W145" s="321"/>
      <c r="X145" s="321"/>
      <c r="Y145" s="321"/>
      <c r="Z145" s="310"/>
      <c r="AA145" s="310"/>
      <c r="AB145" s="310"/>
      <c r="AC145" s="310"/>
      <c r="AD145" s="310"/>
      <c r="AE145" s="310"/>
      <c r="AF145" s="310"/>
      <c r="AG145" s="310"/>
      <c r="AH145" s="310"/>
    </row>
    <row r="146" spans="22:34" ht="13.15" customHeight="1" x14ac:dyDescent="0.2">
      <c r="V146" s="321"/>
      <c r="W146" s="321"/>
      <c r="X146" s="321"/>
      <c r="Y146" s="321"/>
      <c r="Z146" s="310"/>
      <c r="AA146" s="310"/>
      <c r="AB146" s="310"/>
      <c r="AC146" s="310"/>
      <c r="AD146" s="310"/>
      <c r="AE146" s="310"/>
      <c r="AF146" s="310"/>
      <c r="AG146" s="310"/>
      <c r="AH146" s="310"/>
    </row>
    <row r="147" spans="22:34" ht="13.15" customHeight="1" x14ac:dyDescent="0.2">
      <c r="V147" s="321"/>
      <c r="W147" s="321"/>
      <c r="X147" s="321"/>
      <c r="Y147" s="321"/>
      <c r="Z147" s="310"/>
      <c r="AA147" s="310"/>
      <c r="AB147" s="310"/>
      <c r="AC147" s="310"/>
      <c r="AD147" s="310"/>
      <c r="AE147" s="310"/>
      <c r="AF147" s="310"/>
      <c r="AG147" s="310"/>
      <c r="AH147" s="310"/>
    </row>
    <row r="148" spans="22:34" ht="13.15" customHeight="1" x14ac:dyDescent="0.2">
      <c r="V148" s="321"/>
      <c r="W148" s="321"/>
      <c r="X148" s="321"/>
      <c r="Y148" s="321"/>
      <c r="Z148" s="310"/>
      <c r="AA148" s="310"/>
      <c r="AB148" s="310"/>
      <c r="AC148" s="310"/>
      <c r="AD148" s="310"/>
      <c r="AE148" s="310"/>
      <c r="AF148" s="310"/>
      <c r="AG148" s="310"/>
      <c r="AH148" s="310"/>
    </row>
    <row r="149" spans="22:34" ht="13.15" customHeight="1" x14ac:dyDescent="0.2">
      <c r="V149" s="321"/>
      <c r="W149" s="321"/>
      <c r="X149" s="321"/>
      <c r="Y149" s="321"/>
      <c r="Z149" s="310"/>
      <c r="AA149" s="310"/>
      <c r="AB149" s="310"/>
      <c r="AC149" s="310"/>
      <c r="AD149" s="310"/>
      <c r="AE149" s="310"/>
      <c r="AF149" s="310"/>
      <c r="AG149" s="310"/>
      <c r="AH149" s="310"/>
    </row>
    <row r="150" spans="22:34" ht="13.15" customHeight="1" x14ac:dyDescent="0.2">
      <c r="V150" s="321"/>
      <c r="W150" s="321"/>
      <c r="X150" s="321"/>
      <c r="Y150" s="321"/>
      <c r="Z150" s="310"/>
      <c r="AA150" s="310"/>
      <c r="AB150" s="310"/>
      <c r="AC150" s="310"/>
      <c r="AD150" s="310"/>
      <c r="AE150" s="310"/>
      <c r="AF150" s="310"/>
      <c r="AG150" s="310"/>
      <c r="AH150" s="310"/>
    </row>
    <row r="151" spans="22:34" ht="13.15" customHeight="1" x14ac:dyDescent="0.2">
      <c r="V151" s="321"/>
      <c r="W151" s="321"/>
      <c r="X151" s="321"/>
      <c r="Y151" s="321">
        <f>0.15*C116</f>
        <v>0</v>
      </c>
      <c r="Z151" s="314">
        <f>D133+D135+D136+D146+D148+D149</f>
        <v>0</v>
      </c>
      <c r="AA151" s="310"/>
      <c r="AB151" s="310"/>
      <c r="AC151" s="310"/>
      <c r="AD151" s="310"/>
      <c r="AE151" s="310"/>
      <c r="AF151" s="310"/>
      <c r="AG151" s="310"/>
      <c r="AH151" s="310"/>
    </row>
    <row r="152" spans="22:34" ht="13.15" customHeight="1" x14ac:dyDescent="0.2">
      <c r="V152" s="321"/>
      <c r="W152" s="321"/>
      <c r="X152" s="321"/>
      <c r="Y152" s="321"/>
      <c r="Z152" s="310"/>
      <c r="AA152" s="310"/>
      <c r="AB152" s="310"/>
      <c r="AC152" s="310"/>
      <c r="AD152" s="310"/>
      <c r="AE152" s="310"/>
      <c r="AF152" s="310"/>
      <c r="AG152" s="310"/>
      <c r="AH152" s="310"/>
    </row>
    <row r="153" spans="22:34" ht="13.15" customHeight="1" x14ac:dyDescent="0.2">
      <c r="V153" s="321"/>
      <c r="W153" s="321"/>
      <c r="X153" s="321"/>
      <c r="Y153" s="316" t="e">
        <f>Y$51*Z153</f>
        <v>#DIV/0!</v>
      </c>
      <c r="Z153" s="321" t="e">
        <f>D133/Z$51</f>
        <v>#DIV/0!</v>
      </c>
      <c r="AA153" s="310"/>
      <c r="AB153" s="310"/>
      <c r="AC153" s="310"/>
      <c r="AD153" s="310"/>
      <c r="AE153" s="310"/>
      <c r="AF153" s="310"/>
      <c r="AG153" s="310"/>
      <c r="AH153" s="310"/>
    </row>
    <row r="154" spans="22:34" ht="13.15" customHeight="1" x14ac:dyDescent="0.2">
      <c r="V154" s="321"/>
      <c r="W154" s="321"/>
      <c r="X154" s="321"/>
      <c r="Y154" s="316"/>
      <c r="Z154" s="321"/>
      <c r="AA154" s="310"/>
      <c r="AB154" s="310"/>
      <c r="AC154" s="310"/>
      <c r="AD154" s="310"/>
      <c r="AE154" s="310"/>
      <c r="AF154" s="310"/>
      <c r="AG154" s="310"/>
      <c r="AH154" s="310"/>
    </row>
    <row r="155" spans="22:34" ht="13.15" customHeight="1" x14ac:dyDescent="0.2">
      <c r="V155" s="321"/>
      <c r="W155" s="321"/>
      <c r="X155" s="321"/>
      <c r="Y155" s="316" t="e">
        <f t="shared" ref="Y155:Y156" si="3">Y$51*Z155</f>
        <v>#DIV/0!</v>
      </c>
      <c r="Z155" s="321" t="e">
        <f>D135/Z$51</f>
        <v>#DIV/0!</v>
      </c>
      <c r="AA155" s="310"/>
      <c r="AB155" s="310"/>
      <c r="AC155" s="310"/>
      <c r="AD155" s="310"/>
      <c r="AE155" s="310"/>
      <c r="AF155" s="310"/>
      <c r="AG155" s="310"/>
      <c r="AH155" s="310"/>
    </row>
    <row r="156" spans="22:34" ht="13.15" customHeight="1" x14ac:dyDescent="0.2">
      <c r="V156" s="310"/>
      <c r="W156" s="310"/>
      <c r="X156" s="310"/>
      <c r="Y156" s="316" t="e">
        <f t="shared" si="3"/>
        <v>#DIV/0!</v>
      </c>
      <c r="Z156" s="321" t="e">
        <f>D136/Z$51</f>
        <v>#DIV/0!</v>
      </c>
      <c r="AA156" s="310"/>
      <c r="AB156" s="310"/>
      <c r="AC156" s="310"/>
      <c r="AD156" s="310"/>
      <c r="AE156" s="310"/>
      <c r="AF156" s="310"/>
      <c r="AG156" s="310"/>
      <c r="AH156" s="310"/>
    </row>
    <row r="157" spans="22:34" ht="13.15" customHeight="1" x14ac:dyDescent="0.2">
      <c r="V157" s="310"/>
      <c r="W157" s="310"/>
      <c r="X157" s="310"/>
      <c r="Y157" s="316"/>
      <c r="Z157" s="321"/>
      <c r="AA157" s="310"/>
      <c r="AB157" s="310"/>
      <c r="AC157" s="310"/>
      <c r="AD157" s="310"/>
      <c r="AE157" s="310"/>
      <c r="AF157" s="310"/>
      <c r="AG157" s="310"/>
      <c r="AH157" s="310"/>
    </row>
    <row r="158" spans="22:34" ht="13.15" customHeight="1" x14ac:dyDescent="0.2">
      <c r="V158" s="310"/>
      <c r="W158" s="310"/>
      <c r="X158" s="310"/>
      <c r="Y158" s="316" t="e">
        <f t="shared" ref="Y158" si="4">Y$51*Z158</f>
        <v>#DIV/0!</v>
      </c>
      <c r="Z158" s="321" t="e">
        <f>D146/Z$51</f>
        <v>#DIV/0!</v>
      </c>
      <c r="AA158" s="310"/>
      <c r="AB158" s="310"/>
      <c r="AC158" s="310"/>
      <c r="AD158" s="310"/>
      <c r="AE158" s="310"/>
      <c r="AF158" s="310"/>
      <c r="AG158" s="310"/>
      <c r="AH158" s="310"/>
    </row>
    <row r="159" spans="22:34" ht="13.15" customHeight="1" x14ac:dyDescent="0.2">
      <c r="V159" s="310"/>
      <c r="W159" s="310"/>
      <c r="X159" s="310"/>
      <c r="Y159" s="316"/>
      <c r="Z159" s="321"/>
      <c r="AA159" s="310"/>
      <c r="AB159" s="310"/>
      <c r="AC159" s="310"/>
      <c r="AD159" s="310"/>
      <c r="AE159" s="310"/>
      <c r="AF159" s="310"/>
      <c r="AG159" s="310"/>
      <c r="AH159" s="310"/>
    </row>
    <row r="160" spans="22:34" ht="13.15" customHeight="1" x14ac:dyDescent="0.2">
      <c r="V160" s="310"/>
      <c r="W160" s="310"/>
      <c r="X160" s="310"/>
      <c r="Y160" s="316" t="e">
        <f t="shared" ref="Y160:Y161" si="5">Y$51*Z160</f>
        <v>#DIV/0!</v>
      </c>
      <c r="Z160" s="321" t="e">
        <f>D148/Z$51</f>
        <v>#DIV/0!</v>
      </c>
      <c r="AA160" s="310"/>
      <c r="AB160" s="310"/>
      <c r="AC160" s="310"/>
      <c r="AD160" s="310"/>
      <c r="AE160" s="310"/>
      <c r="AF160" s="310"/>
      <c r="AG160" s="310"/>
      <c r="AH160" s="310"/>
    </row>
    <row r="161" spans="22:34" ht="13.15" customHeight="1" x14ac:dyDescent="0.2">
      <c r="V161" s="310"/>
      <c r="W161" s="310"/>
      <c r="X161" s="310"/>
      <c r="Y161" s="316" t="e">
        <f t="shared" si="5"/>
        <v>#DIV/0!</v>
      </c>
      <c r="Z161" s="321" t="e">
        <f>D149/Z$51</f>
        <v>#DIV/0!</v>
      </c>
      <c r="AA161" s="310"/>
      <c r="AB161" s="310"/>
      <c r="AC161" s="310"/>
      <c r="AD161" s="310"/>
      <c r="AE161" s="310"/>
      <c r="AF161" s="310"/>
      <c r="AG161" s="310"/>
      <c r="AH161" s="310"/>
    </row>
    <row r="162" spans="22:34" ht="13.15" customHeight="1" x14ac:dyDescent="0.2">
      <c r="V162" s="13"/>
      <c r="W162" s="14"/>
      <c r="X162" s="47"/>
      <c r="Y162" s="47"/>
      <c r="Z162" s="47"/>
      <c r="AA162" s="47"/>
      <c r="AB162" s="47"/>
      <c r="AC162" s="47"/>
      <c r="AD162" s="47"/>
      <c r="AE162" s="47"/>
      <c r="AF162" s="47"/>
      <c r="AG162" s="47"/>
      <c r="AH162" s="47"/>
    </row>
    <row r="163" spans="22:34" ht="13.15" customHeight="1" x14ac:dyDescent="0.2"/>
    <row r="164" spans="22:34" ht="13.15" customHeight="1" x14ac:dyDescent="0.2"/>
    <row r="165" spans="22:34" ht="13.15" customHeight="1" x14ac:dyDescent="0.2"/>
    <row r="166" spans="22:34" ht="13.15" customHeight="1" x14ac:dyDescent="0.2"/>
    <row r="167" spans="22:34" ht="13.15" customHeight="1" x14ac:dyDescent="0.2"/>
    <row r="168" spans="22:34" ht="13.15" customHeight="1" x14ac:dyDescent="0.2"/>
    <row r="169" spans="22:34" ht="13.15" customHeight="1" x14ac:dyDescent="0.2"/>
    <row r="170" spans="22:34" ht="13.15" customHeight="1" x14ac:dyDescent="0.2"/>
    <row r="171" spans="22:34" ht="13.15" customHeight="1" x14ac:dyDescent="0.2"/>
    <row r="172" spans="22:34" ht="13.15" customHeight="1" x14ac:dyDescent="0.2"/>
    <row r="173" spans="22:34" ht="13.15" customHeight="1" x14ac:dyDescent="0.2"/>
    <row r="174" spans="22:34" ht="13.15" customHeight="1" x14ac:dyDescent="0.2"/>
    <row r="175" spans="22:34" ht="13.15" customHeight="1" x14ac:dyDescent="0.2"/>
    <row r="176" spans="22:34" ht="13.15" customHeight="1" x14ac:dyDescent="0.2"/>
    <row r="177" ht="13.15" customHeight="1" x14ac:dyDescent="0.2"/>
    <row r="178" ht="13.15" customHeight="1" x14ac:dyDescent="0.2"/>
    <row r="179" ht="13.15" customHeight="1" x14ac:dyDescent="0.2"/>
    <row r="180" ht="13.15" customHeight="1" x14ac:dyDescent="0.2"/>
    <row r="181" ht="13.15" customHeight="1" x14ac:dyDescent="0.2"/>
    <row r="182" ht="13.15" customHeight="1" x14ac:dyDescent="0.2"/>
    <row r="183" ht="13.15" customHeight="1" x14ac:dyDescent="0.2"/>
    <row r="184" ht="13.15" customHeight="1" x14ac:dyDescent="0.2"/>
    <row r="185" ht="13.15" customHeight="1" x14ac:dyDescent="0.2"/>
    <row r="186" ht="13.15" customHeight="1" x14ac:dyDescent="0.2"/>
    <row r="187" ht="13.15" customHeight="1" x14ac:dyDescent="0.2"/>
    <row r="188" ht="13.15" customHeight="1" x14ac:dyDescent="0.2"/>
    <row r="189" ht="13.15" customHeight="1" x14ac:dyDescent="0.2"/>
    <row r="190" ht="13.15" customHeight="1" x14ac:dyDescent="0.2"/>
    <row r="191" ht="13.15" customHeight="1" x14ac:dyDescent="0.2"/>
    <row r="192" ht="13.15" customHeight="1" x14ac:dyDescent="0.2"/>
    <row r="193" ht="13.15" customHeight="1" x14ac:dyDescent="0.2"/>
    <row r="194" ht="13.15" customHeight="1" x14ac:dyDescent="0.2"/>
    <row r="195" ht="13.15" customHeight="1" x14ac:dyDescent="0.2"/>
    <row r="196" ht="13.15" customHeight="1" x14ac:dyDescent="0.2"/>
    <row r="197" ht="13.15" customHeight="1" x14ac:dyDescent="0.2"/>
    <row r="231" ht="3" customHeight="1" x14ac:dyDescent="0.2"/>
  </sheetData>
  <sheetProtection password="94B5" sheet="1" objects="1" scenarios="1" selectLockedCells="1"/>
  <mergeCells count="60">
    <mergeCell ref="C6:K6"/>
    <mergeCell ref="C1:K1"/>
    <mergeCell ref="C2:K2"/>
    <mergeCell ref="C3:K3"/>
    <mergeCell ref="C4:K4"/>
    <mergeCell ref="C5:K5"/>
    <mergeCell ref="J16:K16"/>
    <mergeCell ref="C17:D18"/>
    <mergeCell ref="E17:H18"/>
    <mergeCell ref="J17:K18"/>
    <mergeCell ref="C19:C20"/>
    <mergeCell ref="D19:D20"/>
    <mergeCell ref="E19:F20"/>
    <mergeCell ref="G19:H20"/>
    <mergeCell ref="J19:J20"/>
    <mergeCell ref="K19:K20"/>
    <mergeCell ref="E21:F21"/>
    <mergeCell ref="G21:H21"/>
    <mergeCell ref="E22:F22"/>
    <mergeCell ref="G22:H22"/>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B36:K36"/>
    <mergeCell ref="F45:G45"/>
    <mergeCell ref="E28:F28"/>
    <mergeCell ref="G28:H28"/>
    <mergeCell ref="C29:D29"/>
    <mergeCell ref="E29:F29"/>
    <mergeCell ref="G29:H29"/>
    <mergeCell ref="F39:G39"/>
    <mergeCell ref="F40:G40"/>
    <mergeCell ref="F41:G41"/>
    <mergeCell ref="F46:G46"/>
    <mergeCell ref="F47:G47"/>
    <mergeCell ref="E30:F30"/>
    <mergeCell ref="G30:H30"/>
    <mergeCell ref="A50:A68"/>
    <mergeCell ref="B60:K60"/>
    <mergeCell ref="B61:K61"/>
    <mergeCell ref="B62:K62"/>
    <mergeCell ref="F50:G50"/>
    <mergeCell ref="B55:K55"/>
    <mergeCell ref="B56:K56"/>
    <mergeCell ref="B57:K57"/>
    <mergeCell ref="B58:K58"/>
    <mergeCell ref="E31:F31"/>
    <mergeCell ref="G31:H31"/>
    <mergeCell ref="F49:G49"/>
  </mergeCells>
  <conditionalFormatting sqref="K47">
    <cfRule type="cellIs" dxfId="72" priority="8" stopIfTrue="1" operator="greaterThan">
      <formula>$R44</formula>
    </cfRule>
  </conditionalFormatting>
  <conditionalFormatting sqref="K32">
    <cfRule type="cellIs" dxfId="71" priority="9" stopIfTrue="1" operator="greaterThan">
      <formula>$J32</formula>
    </cfRule>
  </conditionalFormatting>
  <conditionalFormatting sqref="K21:K31">
    <cfRule type="cellIs" dxfId="70" priority="10" stopIfTrue="1" operator="greaterThan">
      <formula>$J21</formula>
    </cfRule>
  </conditionalFormatting>
  <conditionalFormatting sqref="G33:H33">
    <cfRule type="cellIs" dxfId="69" priority="11" stopIfTrue="1" operator="lessThan">
      <formula>#REF!</formula>
    </cfRule>
  </conditionalFormatting>
  <conditionalFormatting sqref="C24:C27 C29">
    <cfRule type="cellIs" dxfId="68" priority="12" stopIfTrue="1" operator="lessThan">
      <formula>0</formula>
    </cfRule>
  </conditionalFormatting>
  <conditionalFormatting sqref="C8">
    <cfRule type="cellIs" dxfId="67" priority="13" stopIfTrue="1" operator="equal">
      <formula>$U$49</formula>
    </cfRule>
    <cfRule type="cellIs" dxfId="66" priority="14" stopIfTrue="1" operator="equal">
      <formula>$U$50</formula>
    </cfRule>
    <cfRule type="cellIs" dxfId="65" priority="15" stopIfTrue="1" operator="equal">
      <formula>$U$48</formula>
    </cfRule>
  </conditionalFormatting>
  <conditionalFormatting sqref="M1:M68">
    <cfRule type="cellIs" dxfId="64" priority="16" stopIfTrue="1" operator="equal">
      <formula>1</formula>
    </cfRule>
    <cfRule type="cellIs" dxfId="63" priority="17" stopIfTrue="1" operator="equal">
      <formula>-1</formula>
    </cfRule>
    <cfRule type="cellIs" dxfId="62" priority="18" stopIfTrue="1" operator="equal">
      <formula>2</formula>
    </cfRule>
  </conditionalFormatting>
  <conditionalFormatting sqref="C7">
    <cfRule type="cellIs" dxfId="61" priority="19" stopIfTrue="1" operator="equal">
      <formula>$U$49</formula>
    </cfRule>
    <cfRule type="cellIs" dxfId="60" priority="20" stopIfTrue="1" operator="equal">
      <formula>$U$50</formula>
    </cfRule>
  </conditionalFormatting>
  <conditionalFormatting sqref="D28">
    <cfRule type="cellIs" dxfId="59" priority="7" stopIfTrue="1" operator="lessThan">
      <formula>0</formula>
    </cfRule>
  </conditionalFormatting>
  <conditionalFormatting sqref="D21:D23">
    <cfRule type="cellIs" dxfId="58" priority="6" stopIfTrue="1" operator="lessThan">
      <formula>0</formula>
    </cfRule>
  </conditionalFormatting>
  <conditionalFormatting sqref="C22:C23">
    <cfRule type="cellIs" dxfId="57" priority="5" stopIfTrue="1" operator="lessThan">
      <formula>0</formula>
    </cfRule>
  </conditionalFormatting>
  <conditionalFormatting sqref="C21">
    <cfRule type="cellIs" dxfId="56" priority="4" stopIfTrue="1" operator="lessThan">
      <formula>0</formula>
    </cfRule>
  </conditionalFormatting>
  <conditionalFormatting sqref="C28">
    <cfRule type="cellIs" dxfId="55" priority="3" stopIfTrue="1" operator="lessThan">
      <formula>0</formula>
    </cfRule>
  </conditionalFormatting>
  <conditionalFormatting sqref="C30:C31">
    <cfRule type="cellIs" dxfId="54" priority="2" stopIfTrue="1" operator="lessThan">
      <formula>0</formula>
    </cfRule>
  </conditionalFormatting>
  <conditionalFormatting sqref="J42">
    <cfRule type="cellIs" dxfId="53" priority="1" stopIfTrue="1" operator="notBetween">
      <formula>$R42-0.5</formula>
      <formula>$R42+0.5</formula>
    </cfRule>
  </conditionalFormatting>
  <pageMargins left="0.59055118110236227" right="0.62992125984251968" top="0.55118110236220474" bottom="0.43307086614173229" header="0.31496062992125984" footer="0.19685039370078741"/>
  <pageSetup paperSize="9" scale="85" orientation="portrait" r:id="rId1"/>
  <headerFooter alignWithMargins="0">
    <oddHeader>&amp;CLoma-asunnon vaipan lämpöhäviön tasauslaskelma, 2018 (voimassa 1.1.2018 alkaen)</oddHeader>
    <oddFooter xml:space="preserve">&amp;R&amp;P (&amp;N) </oddFooter>
  </headerFooter>
  <rowBreaks count="1" manualBreakCount="1">
    <brk id="170" max="16383" man="1"/>
  </rowBreaks>
  <ignoredErrors>
    <ignoredError sqref="K9"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BO246"/>
  <sheetViews>
    <sheetView showGridLines="0" zoomScaleNormal="100" workbookViewId="0">
      <selection activeCell="C2" sqref="C2:K2"/>
    </sheetView>
  </sheetViews>
  <sheetFormatPr defaultColWidth="8.85546875" defaultRowHeight="12.75" x14ac:dyDescent="0.2"/>
  <cols>
    <col min="1" max="1" width="3.7109375" style="51" customWidth="1"/>
    <col min="2" max="2" width="31.42578125" style="51" customWidth="1"/>
    <col min="3" max="3" width="11.7109375" style="51" customWidth="1"/>
    <col min="4" max="4" width="11" style="51" customWidth="1"/>
    <col min="5" max="5" width="8.5703125" style="51" customWidth="1"/>
    <col min="6" max="6" width="1" style="51" customWidth="1"/>
    <col min="7" max="7" width="2.7109375" style="51" customWidth="1"/>
    <col min="8" max="8" width="10.5703125" style="51" customWidth="1"/>
    <col min="9" max="9" width="0.7109375" style="51" customWidth="1"/>
    <col min="10" max="11" width="11.28515625" style="51" customWidth="1"/>
    <col min="12" max="12" width="1.42578125" style="51" customWidth="1"/>
    <col min="13" max="13" width="2.140625" style="51" customWidth="1"/>
    <col min="14" max="14" width="3.7109375" style="51" customWidth="1"/>
    <col min="15" max="15" width="75" style="51" customWidth="1"/>
    <col min="16" max="16" width="4.5703125" style="51" customWidth="1"/>
    <col min="17" max="17" width="4.42578125" style="51" customWidth="1"/>
    <col min="18" max="18" width="12.7109375" style="51" customWidth="1"/>
    <col min="19" max="19" width="13.42578125" style="51" customWidth="1"/>
    <col min="20" max="20" width="12.140625" style="73" customWidth="1"/>
    <col min="21" max="34" width="11" style="73" customWidth="1"/>
    <col min="35" max="48" width="8.85546875" style="73" customWidth="1"/>
    <col min="49" max="51" width="8.85546875" style="51" customWidth="1"/>
    <col min="52" max="16384" width="8.85546875" style="23"/>
  </cols>
  <sheetData>
    <row r="1" spans="1:67" ht="13.15" customHeight="1" x14ac:dyDescent="0.2">
      <c r="A1" s="20"/>
      <c r="B1" s="371" t="s">
        <v>0</v>
      </c>
      <c r="C1" s="454"/>
      <c r="D1" s="454"/>
      <c r="E1" s="454"/>
      <c r="F1" s="454"/>
      <c r="G1" s="454"/>
      <c r="H1" s="454"/>
      <c r="I1" s="454"/>
      <c r="J1" s="454"/>
      <c r="K1" s="455"/>
      <c r="L1" s="21"/>
      <c r="M1" s="22">
        <f t="shared" ref="M1:M64" si="0">$U$56</f>
        <v>1</v>
      </c>
      <c r="N1" s="23"/>
      <c r="O1" s="466" t="str">
        <f>B1&amp;"                      "&amp;C1</f>
        <v xml:space="preserve">Rakennuskohde                      </v>
      </c>
      <c r="P1" s="467"/>
      <c r="Q1" s="467"/>
      <c r="R1" s="467"/>
      <c r="S1" s="468"/>
      <c r="T1" s="24"/>
      <c r="U1" s="23"/>
      <c r="V1" s="24"/>
      <c r="W1" s="24"/>
      <c r="X1" s="24"/>
      <c r="Y1" s="24"/>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row>
    <row r="2" spans="1:67" ht="13.15" customHeight="1" x14ac:dyDescent="0.2">
      <c r="A2" s="23"/>
      <c r="B2" s="236" t="s">
        <v>1</v>
      </c>
      <c r="C2" s="469" t="s">
        <v>192</v>
      </c>
      <c r="D2" s="469"/>
      <c r="E2" s="469"/>
      <c r="F2" s="469"/>
      <c r="G2" s="469"/>
      <c r="H2" s="469"/>
      <c r="I2" s="469"/>
      <c r="J2" s="469"/>
      <c r="K2" s="470"/>
      <c r="L2" s="21"/>
      <c r="M2" s="22">
        <f t="shared" si="0"/>
        <v>1</v>
      </c>
      <c r="N2" s="23"/>
      <c r="O2" s="471" t="str">
        <f>B2&amp;"              "&amp;C2</f>
        <v>Rakennuslupatunnus              Esimerkki</v>
      </c>
      <c r="P2" s="472"/>
      <c r="Q2" s="472"/>
      <c r="R2" s="472"/>
      <c r="S2" s="473"/>
      <c r="T2" s="235"/>
      <c r="U2" s="310"/>
      <c r="V2" s="235"/>
      <c r="W2" s="235"/>
      <c r="X2" s="235"/>
      <c r="Y2" s="235"/>
      <c r="Z2" s="310"/>
      <c r="AA2" s="310"/>
      <c r="AB2" s="310"/>
      <c r="AC2" s="310"/>
      <c r="AD2" s="310"/>
      <c r="AE2" s="310"/>
      <c r="AF2" s="310"/>
      <c r="AG2" s="310"/>
      <c r="AH2" s="310"/>
      <c r="AI2" s="310"/>
      <c r="AJ2" s="310"/>
      <c r="AK2" s="310"/>
      <c r="AL2" s="310"/>
      <c r="AM2" s="310"/>
      <c r="AN2" s="310"/>
      <c r="AO2" s="310"/>
      <c r="AP2" s="310"/>
      <c r="AQ2" s="310"/>
      <c r="AR2" s="310"/>
      <c r="AS2" s="310"/>
      <c r="AT2" s="310"/>
      <c r="AU2" s="310"/>
      <c r="AV2" s="310"/>
      <c r="AW2" s="310"/>
      <c r="AX2" s="310"/>
      <c r="AY2" s="310"/>
      <c r="AZ2" s="310"/>
      <c r="BA2" s="310"/>
      <c r="BB2" s="310"/>
      <c r="BC2" s="310"/>
      <c r="BD2" s="310"/>
      <c r="BE2" s="310"/>
      <c r="BF2" s="310"/>
      <c r="BG2" s="310"/>
      <c r="BH2" s="310"/>
      <c r="BI2" s="310"/>
      <c r="BJ2" s="310"/>
      <c r="BK2" s="310"/>
      <c r="BL2" s="310"/>
      <c r="BM2" s="310"/>
      <c r="BN2" s="310"/>
      <c r="BO2" s="310"/>
    </row>
    <row r="3" spans="1:67" ht="13.15" customHeight="1" x14ac:dyDescent="0.2">
      <c r="A3" s="23"/>
      <c r="B3" s="19" t="s">
        <v>2</v>
      </c>
      <c r="C3" s="474" t="s">
        <v>93</v>
      </c>
      <c r="D3" s="474"/>
      <c r="E3" s="474"/>
      <c r="F3" s="474"/>
      <c r="G3" s="474"/>
      <c r="H3" s="474"/>
      <c r="I3" s="474"/>
      <c r="J3" s="474"/>
      <c r="K3" s="474"/>
      <c r="L3" s="21"/>
      <c r="M3" s="22">
        <f t="shared" si="0"/>
        <v>1</v>
      </c>
      <c r="N3" s="23"/>
      <c r="O3" s="25"/>
      <c r="P3" s="23"/>
      <c r="Q3" s="23"/>
      <c r="R3" s="23"/>
      <c r="S3" s="23"/>
      <c r="T3" s="310"/>
      <c r="U3" s="310"/>
      <c r="V3" s="235"/>
      <c r="W3" s="235"/>
      <c r="X3" s="235"/>
      <c r="Y3" s="235"/>
      <c r="Z3" s="310"/>
      <c r="AA3" s="310"/>
      <c r="AB3" s="310"/>
      <c r="AC3" s="310"/>
      <c r="AD3" s="310"/>
      <c r="AE3" s="310"/>
      <c r="AF3" s="310"/>
      <c r="AG3" s="310"/>
      <c r="AH3" s="310"/>
      <c r="AI3" s="310"/>
      <c r="AJ3" s="310"/>
      <c r="AK3" s="310"/>
      <c r="AL3" s="310"/>
      <c r="AM3" s="310"/>
      <c r="AN3" s="310"/>
      <c r="AO3" s="310"/>
      <c r="AP3" s="310"/>
      <c r="AQ3" s="310"/>
      <c r="AR3" s="310"/>
      <c r="AS3" s="310"/>
      <c r="AT3" s="310"/>
      <c r="AU3" s="310"/>
      <c r="AV3" s="310"/>
      <c r="AW3" s="310"/>
      <c r="AX3" s="310"/>
      <c r="AY3" s="310"/>
      <c r="AZ3" s="310"/>
      <c r="BA3" s="310"/>
      <c r="BB3" s="310"/>
      <c r="BC3" s="310"/>
      <c r="BD3" s="310"/>
      <c r="BE3" s="310"/>
      <c r="BF3" s="310"/>
      <c r="BG3" s="310"/>
      <c r="BH3" s="310"/>
      <c r="BI3" s="310"/>
      <c r="BJ3" s="310"/>
      <c r="BK3" s="310"/>
      <c r="BL3" s="310"/>
      <c r="BM3" s="310"/>
      <c r="BN3" s="310"/>
      <c r="BO3" s="310"/>
    </row>
    <row r="4" spans="1:67" ht="13.15" customHeight="1" thickBot="1" x14ac:dyDescent="0.25">
      <c r="A4" s="23"/>
      <c r="B4" s="19" t="s">
        <v>3</v>
      </c>
      <c r="C4" s="453"/>
      <c r="D4" s="453"/>
      <c r="E4" s="453"/>
      <c r="F4" s="453"/>
      <c r="G4" s="453"/>
      <c r="H4" s="453"/>
      <c r="I4" s="453"/>
      <c r="J4" s="453"/>
      <c r="K4" s="453"/>
      <c r="L4" s="21"/>
      <c r="M4" s="22">
        <f t="shared" si="0"/>
        <v>1</v>
      </c>
      <c r="N4" s="23"/>
      <c r="O4" s="23"/>
      <c r="P4" s="23"/>
      <c r="Q4" s="23"/>
      <c r="R4" s="23"/>
      <c r="S4" s="23"/>
      <c r="T4" s="310"/>
      <c r="U4" s="310"/>
      <c r="V4" s="235"/>
      <c r="W4" s="235"/>
      <c r="X4" s="235"/>
      <c r="Y4" s="235"/>
      <c r="Z4" s="310"/>
      <c r="AA4" s="310"/>
      <c r="AB4" s="310"/>
      <c r="AC4" s="310"/>
      <c r="AD4" s="310"/>
      <c r="AE4" s="310"/>
      <c r="AF4" s="310"/>
      <c r="AG4" s="310"/>
      <c r="AH4" s="310"/>
      <c r="AI4" s="310"/>
      <c r="AJ4" s="310"/>
      <c r="AK4" s="310"/>
      <c r="AL4" s="310"/>
      <c r="AM4" s="310"/>
      <c r="AN4" s="310"/>
      <c r="AO4" s="310"/>
      <c r="AP4" s="310"/>
      <c r="AQ4" s="310"/>
      <c r="AR4" s="310"/>
      <c r="AS4" s="310"/>
      <c r="AT4" s="310"/>
      <c r="AU4" s="310"/>
      <c r="AV4" s="310"/>
      <c r="AW4" s="310"/>
      <c r="AX4" s="310"/>
      <c r="AY4" s="310"/>
      <c r="AZ4" s="310"/>
      <c r="BA4" s="310"/>
      <c r="BB4" s="310"/>
      <c r="BC4" s="310"/>
      <c r="BD4" s="310"/>
      <c r="BE4" s="310"/>
      <c r="BF4" s="310"/>
      <c r="BG4" s="310"/>
      <c r="BH4" s="310"/>
      <c r="BI4" s="310"/>
      <c r="BJ4" s="310"/>
      <c r="BK4" s="310"/>
      <c r="BL4" s="310"/>
      <c r="BM4" s="310"/>
      <c r="BN4" s="310"/>
      <c r="BO4" s="310"/>
    </row>
    <row r="5" spans="1:67" ht="13.15" customHeight="1" x14ac:dyDescent="0.2">
      <c r="A5" s="23"/>
      <c r="B5" s="19" t="s">
        <v>4</v>
      </c>
      <c r="C5" s="453"/>
      <c r="D5" s="453"/>
      <c r="E5" s="453"/>
      <c r="F5" s="453"/>
      <c r="G5" s="453"/>
      <c r="H5" s="453"/>
      <c r="I5" s="453"/>
      <c r="J5" s="453"/>
      <c r="K5" s="453"/>
      <c r="L5" s="21"/>
      <c r="M5" s="22">
        <f t="shared" si="0"/>
        <v>1</v>
      </c>
      <c r="N5" s="26"/>
      <c r="O5" s="375" t="s">
        <v>160</v>
      </c>
      <c r="P5" s="27"/>
      <c r="Q5" s="27"/>
      <c r="R5" s="27"/>
      <c r="S5" s="28"/>
      <c r="T5" s="235"/>
      <c r="U5" s="235"/>
      <c r="V5" s="235"/>
      <c r="W5" s="235"/>
      <c r="X5" s="235"/>
      <c r="Y5" s="235"/>
      <c r="Z5" s="310"/>
      <c r="AA5" s="310"/>
      <c r="AB5" s="310"/>
      <c r="AC5" s="310"/>
      <c r="AD5" s="310"/>
      <c r="AE5" s="310"/>
      <c r="AF5" s="310"/>
      <c r="AG5" s="310"/>
      <c r="AH5" s="310"/>
      <c r="AI5" s="310"/>
      <c r="AJ5" s="310"/>
      <c r="AK5" s="310"/>
      <c r="AL5" s="310"/>
      <c r="AM5" s="310"/>
      <c r="AN5" s="310"/>
      <c r="AO5" s="310"/>
      <c r="AP5" s="310"/>
      <c r="AQ5" s="310"/>
      <c r="AR5" s="310"/>
      <c r="AS5" s="310"/>
      <c r="AT5" s="310"/>
      <c r="AU5" s="310"/>
      <c r="AV5" s="310"/>
      <c r="AW5" s="310"/>
      <c r="AX5" s="310"/>
      <c r="AY5" s="310"/>
      <c r="AZ5" s="310"/>
      <c r="BA5" s="310"/>
      <c r="BB5" s="310"/>
      <c r="BC5" s="310"/>
      <c r="BD5" s="310"/>
      <c r="BE5" s="310"/>
      <c r="BF5" s="310"/>
      <c r="BG5" s="310"/>
      <c r="BH5" s="310"/>
      <c r="BI5" s="310"/>
      <c r="BJ5" s="310"/>
      <c r="BK5" s="310"/>
      <c r="BL5" s="310"/>
      <c r="BM5" s="310"/>
      <c r="BN5" s="310"/>
      <c r="BO5" s="310"/>
    </row>
    <row r="6" spans="1:67" ht="13.15" customHeight="1" x14ac:dyDescent="0.2">
      <c r="A6" s="23"/>
      <c r="B6" s="19" t="s">
        <v>5</v>
      </c>
      <c r="C6" s="456"/>
      <c r="D6" s="457"/>
      <c r="E6" s="457"/>
      <c r="F6" s="457"/>
      <c r="G6" s="457"/>
      <c r="H6" s="457"/>
      <c r="I6" s="457"/>
      <c r="J6" s="457"/>
      <c r="K6" s="457"/>
      <c r="L6" s="21"/>
      <c r="M6" s="22">
        <f t="shared" si="0"/>
        <v>1</v>
      </c>
      <c r="N6" s="29"/>
      <c r="O6" s="30"/>
      <c r="P6" s="242"/>
      <c r="Q6" s="31"/>
      <c r="R6" s="32"/>
      <c r="S6" s="33"/>
      <c r="T6" s="235"/>
      <c r="U6" s="235"/>
      <c r="V6" s="235"/>
      <c r="W6" s="235"/>
      <c r="X6" s="235"/>
      <c r="Y6" s="235"/>
      <c r="Z6" s="310"/>
      <c r="AA6" s="310"/>
      <c r="AB6" s="310"/>
      <c r="AC6" s="310"/>
      <c r="AD6" s="310"/>
      <c r="AE6" s="310"/>
      <c r="AF6" s="310"/>
      <c r="AG6" s="310"/>
      <c r="AH6" s="310"/>
      <c r="AI6" s="310"/>
      <c r="AJ6" s="310"/>
      <c r="AK6" s="310"/>
      <c r="AL6" s="310"/>
      <c r="AM6" s="310"/>
      <c r="AN6" s="310"/>
      <c r="AO6" s="310"/>
      <c r="AP6" s="310"/>
      <c r="AQ6" s="310"/>
      <c r="AR6" s="310"/>
      <c r="AS6" s="310"/>
      <c r="AT6" s="310"/>
      <c r="AU6" s="310"/>
      <c r="AV6" s="310"/>
      <c r="AW6" s="310"/>
      <c r="AX6" s="310"/>
      <c r="AY6" s="310"/>
      <c r="AZ6" s="310"/>
      <c r="BA6" s="310"/>
      <c r="BB6" s="310"/>
      <c r="BC6" s="310"/>
      <c r="BD6" s="310"/>
      <c r="BE6" s="310"/>
      <c r="BF6" s="310"/>
      <c r="BG6" s="310"/>
      <c r="BH6" s="310"/>
      <c r="BI6" s="310"/>
      <c r="BJ6" s="310"/>
      <c r="BK6" s="310"/>
      <c r="BL6" s="310"/>
      <c r="BM6" s="310"/>
      <c r="BN6" s="310"/>
      <c r="BO6" s="310"/>
    </row>
    <row r="7" spans="1:67" ht="13.15" customHeight="1" x14ac:dyDescent="0.2">
      <c r="A7" s="23"/>
      <c r="B7" s="34" t="s">
        <v>6</v>
      </c>
      <c r="C7" s="35" t="str">
        <f>IF($U$56=1,"TÄYTTÄÄ VAATIMUKSET","EI TÄYTÄ VAATIMUKSIA")</f>
        <v>TÄYTTÄÄ VAATIMUKSET</v>
      </c>
      <c r="D7" s="36"/>
      <c r="E7" s="37"/>
      <c r="F7" s="37"/>
      <c r="G7" s="37"/>
      <c r="H7" s="37"/>
      <c r="I7" s="37"/>
      <c r="J7" s="37"/>
      <c r="K7" s="38"/>
      <c r="L7" s="21"/>
      <c r="M7" s="22">
        <f t="shared" si="0"/>
        <v>1</v>
      </c>
      <c r="N7" s="23"/>
      <c r="O7" s="39" t="s">
        <v>100</v>
      </c>
      <c r="P7" s="382"/>
      <c r="Q7" s="380"/>
      <c r="R7" s="380"/>
      <c r="S7" s="381"/>
      <c r="T7" s="235"/>
      <c r="U7" s="235"/>
      <c r="V7" s="235"/>
      <c r="W7" s="235"/>
      <c r="X7" s="235"/>
      <c r="Y7" s="235"/>
      <c r="Z7" s="310"/>
      <c r="AA7" s="310"/>
      <c r="AB7" s="310"/>
      <c r="AC7" s="310"/>
      <c r="AD7" s="310"/>
      <c r="AE7" s="310"/>
      <c r="AF7" s="310"/>
      <c r="AG7" s="310"/>
      <c r="AH7" s="310"/>
      <c r="AI7" s="310"/>
      <c r="AJ7" s="310"/>
      <c r="AK7" s="310"/>
      <c r="AL7" s="310"/>
      <c r="AM7" s="310"/>
      <c r="AN7" s="310"/>
      <c r="AO7" s="310"/>
      <c r="AP7" s="310"/>
      <c r="AQ7" s="310"/>
      <c r="AR7" s="310"/>
      <c r="AS7" s="310"/>
      <c r="AT7" s="310"/>
      <c r="AU7" s="310"/>
      <c r="AV7" s="310"/>
      <c r="AW7" s="310"/>
      <c r="AX7" s="310"/>
      <c r="AY7" s="310"/>
      <c r="AZ7" s="310"/>
      <c r="BA7" s="310"/>
      <c r="BB7" s="310"/>
      <c r="BC7" s="310"/>
      <c r="BD7" s="310"/>
      <c r="BE7" s="310"/>
      <c r="BF7" s="310"/>
      <c r="BG7" s="310"/>
      <c r="BH7" s="310"/>
      <c r="BI7" s="310"/>
      <c r="BJ7" s="310"/>
      <c r="BK7" s="310"/>
      <c r="BL7" s="310"/>
      <c r="BM7" s="310"/>
      <c r="BN7" s="310"/>
      <c r="BO7" s="310"/>
    </row>
    <row r="8" spans="1:67" ht="13.15" customHeight="1" x14ac:dyDescent="0.2">
      <c r="A8" s="23"/>
      <c r="B8" s="380"/>
      <c r="C8" s="41"/>
      <c r="D8" s="42"/>
      <c r="E8" s="43"/>
      <c r="F8" s="43"/>
      <c r="G8" s="43"/>
      <c r="H8" s="44"/>
      <c r="I8" s="43"/>
      <c r="J8" s="44"/>
      <c r="K8" s="45"/>
      <c r="L8" s="21"/>
      <c r="M8" s="22">
        <f t="shared" si="0"/>
        <v>1</v>
      </c>
      <c r="N8" s="24"/>
      <c r="O8" s="379" t="s">
        <v>7</v>
      </c>
      <c r="P8" s="46" t="s">
        <v>8</v>
      </c>
      <c r="Q8" s="46" t="s">
        <v>9</v>
      </c>
      <c r="R8" s="380"/>
      <c r="S8" s="381"/>
      <c r="T8" s="235"/>
      <c r="U8" s="235"/>
      <c r="V8" s="235"/>
      <c r="W8" s="235"/>
      <c r="X8" s="235"/>
      <c r="Y8" s="235"/>
      <c r="Z8" s="310"/>
      <c r="AA8" s="310"/>
      <c r="AB8" s="310"/>
      <c r="AC8" s="310"/>
      <c r="AD8" s="310"/>
      <c r="AE8" s="310"/>
      <c r="AF8" s="310"/>
      <c r="AG8" s="310"/>
      <c r="AH8" s="310"/>
      <c r="AI8" s="310"/>
      <c r="AJ8" s="310"/>
      <c r="AK8" s="310"/>
      <c r="AL8" s="310"/>
      <c r="AM8" s="310"/>
      <c r="AN8" s="310"/>
      <c r="AO8" s="310"/>
      <c r="AP8" s="310"/>
      <c r="AQ8" s="310"/>
      <c r="AR8" s="310"/>
      <c r="AS8" s="310"/>
      <c r="AT8" s="310"/>
      <c r="AU8" s="310"/>
      <c r="AV8" s="310"/>
      <c r="AW8" s="310"/>
      <c r="AX8" s="310"/>
      <c r="AY8" s="310"/>
      <c r="AZ8" s="310"/>
      <c r="BA8" s="310"/>
      <c r="BB8" s="310"/>
      <c r="BC8" s="310"/>
      <c r="BD8" s="310"/>
      <c r="BE8" s="310"/>
      <c r="BF8" s="310"/>
      <c r="BG8" s="310"/>
      <c r="BH8" s="310"/>
      <c r="BI8" s="310"/>
      <c r="BJ8" s="310"/>
      <c r="BK8" s="310"/>
      <c r="BL8" s="310"/>
      <c r="BM8" s="310"/>
      <c r="BN8" s="310"/>
      <c r="BO8" s="310"/>
    </row>
    <row r="9" spans="1:67" ht="13.15" customHeight="1" x14ac:dyDescent="0.2">
      <c r="A9" s="23"/>
      <c r="B9" s="48" t="s">
        <v>10</v>
      </c>
      <c r="C9" s="24"/>
      <c r="D9" s="49"/>
      <c r="E9" s="50" t="s">
        <v>11</v>
      </c>
      <c r="G9" s="50"/>
      <c r="H9" s="52"/>
      <c r="I9" s="53"/>
      <c r="J9" s="54"/>
      <c r="K9" s="55">
        <f>D23+D24+D30+C31+D36+D37+D43+C44</f>
        <v>145.69999999999999</v>
      </c>
      <c r="L9" s="21"/>
      <c r="M9" s="22">
        <f t="shared" si="0"/>
        <v>1</v>
      </c>
      <c r="N9" s="24"/>
      <c r="O9" s="379" t="s">
        <v>12</v>
      </c>
      <c r="P9" s="56" t="str">
        <f>IF(((((0.15*C11)&lt;=(0.5*K10))*(ABS((C30+C32+C33+C43+C45+C46)-(INT((10*(0.15*C11)+0.5))/10))&lt;0.5)*1+((0.15*C11)&gt;(0.5*K10))*(ABS((C30+C32+C33+C43+C45+C46)-(0.5*K10))&lt;0.5)*1)=1)*(C11&lt;&gt;0),"v","")</f>
        <v>v</v>
      </c>
      <c r="Q9" s="57" t="str">
        <f>IF((P9=""),"x","")</f>
        <v/>
      </c>
      <c r="R9" s="58"/>
      <c r="S9" s="59"/>
      <c r="T9" s="311"/>
      <c r="U9" s="310"/>
      <c r="V9" s="312"/>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0"/>
      <c r="AV9" s="310"/>
      <c r="AW9" s="310"/>
      <c r="AX9" s="310"/>
      <c r="AY9" s="310"/>
      <c r="AZ9" s="310"/>
      <c r="BA9" s="310"/>
      <c r="BB9" s="310"/>
      <c r="BC9" s="310"/>
      <c r="BD9" s="310"/>
      <c r="BE9" s="310"/>
      <c r="BF9" s="310"/>
      <c r="BG9" s="310"/>
      <c r="BH9" s="310"/>
      <c r="BI9" s="310"/>
      <c r="BJ9" s="310"/>
      <c r="BK9" s="310"/>
      <c r="BL9" s="310"/>
      <c r="BM9" s="310"/>
      <c r="BN9" s="310"/>
      <c r="BO9" s="310"/>
    </row>
    <row r="10" spans="1:67" ht="13.15" customHeight="1" x14ac:dyDescent="0.2">
      <c r="A10" s="23"/>
      <c r="B10" s="60" t="s">
        <v>13</v>
      </c>
      <c r="C10" s="252">
        <v>521.6</v>
      </c>
      <c r="D10" s="61" t="s">
        <v>14</v>
      </c>
      <c r="E10" s="380" t="str">
        <f>" Julkisivupinta-ala on "&amp;K10&amp;" m²"</f>
        <v xml:space="preserve"> Julkisivupinta-ala on 146 m²</v>
      </c>
      <c r="F10" s="62"/>
      <c r="G10" s="63"/>
      <c r="H10" s="62"/>
      <c r="I10" s="63"/>
      <c r="J10" s="62"/>
      <c r="K10" s="64">
        <f>INT(K9+0.5)</f>
        <v>146</v>
      </c>
      <c r="L10" s="21"/>
      <c r="M10" s="22">
        <f t="shared" si="0"/>
        <v>1</v>
      </c>
      <c r="N10" s="484" t="str">
        <f>"        "&amp;A48</f>
        <v xml:space="preserve">        © Ympäristöministeriö, Tasauslaskin 2018 (versio maaliskuu 2017)</v>
      </c>
      <c r="O10" s="379"/>
      <c r="P10" s="378"/>
      <c r="Q10" s="65"/>
      <c r="R10" s="380"/>
      <c r="S10" s="66"/>
      <c r="T10" s="310"/>
      <c r="U10" s="310"/>
      <c r="V10" s="312"/>
      <c r="W10" s="310"/>
      <c r="X10" s="310"/>
      <c r="Y10" s="310"/>
      <c r="Z10" s="310"/>
      <c r="AA10" s="310"/>
      <c r="AB10" s="310"/>
      <c r="AC10" s="310"/>
      <c r="AD10" s="310"/>
      <c r="AE10" s="310"/>
      <c r="AF10" s="310"/>
      <c r="AG10" s="310"/>
      <c r="AH10" s="310"/>
      <c r="AI10" s="310"/>
      <c r="AJ10" s="310"/>
      <c r="AK10" s="310"/>
      <c r="AL10" s="310"/>
      <c r="AM10" s="310"/>
      <c r="AN10" s="310"/>
      <c r="AO10" s="310"/>
      <c r="AP10" s="310"/>
      <c r="AQ10" s="310"/>
      <c r="AR10" s="310"/>
      <c r="AS10" s="310"/>
      <c r="AT10" s="310"/>
      <c r="AU10" s="310"/>
      <c r="AV10" s="310"/>
      <c r="AW10" s="310"/>
      <c r="AX10" s="310"/>
      <c r="AY10" s="310"/>
      <c r="AZ10" s="310"/>
      <c r="BA10" s="310"/>
      <c r="BB10" s="310"/>
      <c r="BC10" s="310"/>
      <c r="BD10" s="310"/>
      <c r="BE10" s="310"/>
      <c r="BF10" s="310"/>
      <c r="BG10" s="310"/>
      <c r="BH10" s="310"/>
      <c r="BI10" s="310"/>
      <c r="BJ10" s="310"/>
      <c r="BK10" s="310"/>
      <c r="BL10" s="310"/>
      <c r="BM10" s="310"/>
      <c r="BN10" s="310"/>
      <c r="BO10" s="310"/>
    </row>
    <row r="11" spans="1:67" ht="13.15" customHeight="1" x14ac:dyDescent="0.2">
      <c r="A11" s="23"/>
      <c r="B11" s="60" t="s">
        <v>15</v>
      </c>
      <c r="C11" s="252">
        <v>163</v>
      </c>
      <c r="D11" s="61" t="s">
        <v>16</v>
      </c>
      <c r="E11" s="67" t="str">
        <f>" Ikkunapinta-ala on "&amp;L11&amp;" % maanpäällisestä kerrostasoalasta"</f>
        <v xml:space="preserve"> Ikkunapinta-ala on 15 % maanpäällisestä kerrostasoalasta</v>
      </c>
      <c r="F11" s="62"/>
      <c r="G11" s="63"/>
      <c r="H11" s="62"/>
      <c r="I11" s="62"/>
      <c r="J11" s="68"/>
      <c r="K11" s="62"/>
      <c r="L11" s="69">
        <f>INT((D30+D32+D33+D43+D45+D46)/(C11+0.000001)*100+0.5)</f>
        <v>15</v>
      </c>
      <c r="M11" s="22">
        <f t="shared" si="0"/>
        <v>1</v>
      </c>
      <c r="N11" s="484"/>
      <c r="O11" s="379" t="s">
        <v>17</v>
      </c>
      <c r="P11" s="70"/>
      <c r="Q11" s="71"/>
      <c r="R11" s="72"/>
      <c r="S11" s="66"/>
      <c r="T11" s="310"/>
      <c r="U11" s="263"/>
      <c r="V11" s="263"/>
      <c r="W11" s="263"/>
      <c r="X11" s="310"/>
      <c r="Y11" s="310"/>
      <c r="Z11" s="310"/>
      <c r="AA11" s="310"/>
      <c r="AB11" s="310"/>
      <c r="AC11" s="310"/>
      <c r="AD11" s="310"/>
      <c r="AE11" s="310"/>
      <c r="AF11" s="310"/>
      <c r="AG11" s="310"/>
      <c r="AH11" s="310"/>
      <c r="AI11" s="310"/>
      <c r="AJ11" s="310"/>
      <c r="AK11" s="310"/>
      <c r="AL11" s="310"/>
      <c r="AM11" s="310"/>
      <c r="AN11" s="310"/>
      <c r="AO11" s="310"/>
      <c r="AP11" s="310"/>
      <c r="AQ11" s="310"/>
      <c r="AR11" s="310"/>
      <c r="AS11" s="310"/>
      <c r="AT11" s="310"/>
      <c r="AU11" s="310"/>
      <c r="AV11" s="310"/>
      <c r="AW11" s="310"/>
      <c r="AX11" s="310"/>
      <c r="AY11" s="310"/>
      <c r="AZ11" s="310"/>
      <c r="BA11" s="310"/>
      <c r="BB11" s="310"/>
      <c r="BC11" s="310"/>
      <c r="BD11" s="310"/>
      <c r="BE11" s="310"/>
      <c r="BF11" s="310"/>
      <c r="BG11" s="310"/>
      <c r="BH11" s="310"/>
      <c r="BI11" s="310"/>
      <c r="BJ11" s="310"/>
      <c r="BK11" s="310"/>
      <c r="BL11" s="310"/>
      <c r="BM11" s="310"/>
      <c r="BN11" s="310"/>
      <c r="BO11" s="310"/>
    </row>
    <row r="12" spans="1:67" ht="13.15" customHeight="1" x14ac:dyDescent="0.2">
      <c r="A12" s="23"/>
      <c r="B12" s="60" t="s">
        <v>98</v>
      </c>
      <c r="C12" s="252">
        <v>147</v>
      </c>
      <c r="D12" s="61" t="s">
        <v>16</v>
      </c>
      <c r="E12" s="74" t="str">
        <f>" Ikkunapinta-ala on "&amp;L12&amp;" % julkisivun pinta-alasta"</f>
        <v xml:space="preserve"> Ikkunapinta-ala on 17 % julkisivun pinta-alasta</v>
      </c>
      <c r="F12" s="62"/>
      <c r="G12" s="67"/>
      <c r="H12" s="62"/>
      <c r="I12" s="75"/>
      <c r="J12" s="76"/>
      <c r="K12" s="62"/>
      <c r="L12" s="69">
        <f>INT((D30+D32+D33+D43+D45+D46)/(K10+0.000001)*100+0.5)</f>
        <v>17</v>
      </c>
      <c r="M12" s="22">
        <f t="shared" si="0"/>
        <v>1</v>
      </c>
      <c r="N12" s="484"/>
      <c r="O12" s="77" t="s">
        <v>18</v>
      </c>
      <c r="P12" s="78" t="str">
        <f>IF((ABS(C34-D34)&lt;0.5)*(C34&lt;&gt;0),"v","")</f>
        <v>v</v>
      </c>
      <c r="Q12" s="57" t="str">
        <f>IF((ABS(C34-D34)&lt;0.5),"","x")</f>
        <v/>
      </c>
      <c r="R12" s="18"/>
      <c r="S12" s="79"/>
      <c r="T12" s="310"/>
      <c r="U12" s="263"/>
      <c r="V12" s="263"/>
      <c r="W12" s="263"/>
      <c r="X12" s="310"/>
      <c r="Y12" s="310"/>
      <c r="Z12" s="310"/>
      <c r="AA12" s="310"/>
      <c r="AB12" s="310"/>
      <c r="AC12" s="310"/>
      <c r="AD12" s="310"/>
      <c r="AE12" s="310"/>
      <c r="AF12" s="310"/>
      <c r="AG12" s="310"/>
      <c r="AH12" s="310"/>
      <c r="AI12" s="310"/>
      <c r="AJ12" s="310"/>
      <c r="AK12" s="310"/>
      <c r="AL12" s="310"/>
      <c r="AM12" s="310"/>
      <c r="AN12" s="310"/>
      <c r="AO12" s="310"/>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row>
    <row r="13" spans="1:67" ht="13.15" customHeight="1" x14ac:dyDescent="0.2">
      <c r="A13" s="23"/>
      <c r="B13" s="60" t="s">
        <v>99</v>
      </c>
      <c r="C13" s="252"/>
      <c r="D13" s="61" t="s">
        <v>16</v>
      </c>
      <c r="E13" s="63" t="str">
        <f>" Lämpöhäviö on "&amp;L13&amp;" % vertailutasosta (lämpimät tilat)"</f>
        <v xml:space="preserve"> Lämpöhäviö on 100 % vertailutasosta (lämpimät tilat)</v>
      </c>
      <c r="F13" s="67"/>
      <c r="G13" s="67"/>
      <c r="H13" s="62"/>
      <c r="I13" s="380"/>
      <c r="J13" s="76"/>
      <c r="K13" s="62"/>
      <c r="L13" s="80">
        <f>INT(K69/(J69+0.000001)*100+0.5)</f>
        <v>100</v>
      </c>
      <c r="M13" s="22">
        <f t="shared" si="0"/>
        <v>1</v>
      </c>
      <c r="N13" s="484"/>
      <c r="O13" s="81" t="s">
        <v>19</v>
      </c>
      <c r="P13" s="78" t="str">
        <f>IF((ABS(C47-D47)&lt;0.5)*(C47&lt;&gt;0),"v","")</f>
        <v/>
      </c>
      <c r="Q13" s="57" t="str">
        <f>IF((ABS(C47-D47)&lt;0.5),"","x")</f>
        <v/>
      </c>
      <c r="R13" s="18"/>
      <c r="S13" s="79"/>
      <c r="T13" s="235"/>
      <c r="U13" s="263"/>
      <c r="V13" s="263"/>
      <c r="W13" s="263"/>
      <c r="X13" s="310"/>
      <c r="Y13" s="310"/>
      <c r="Z13" s="310"/>
      <c r="AA13" s="310"/>
      <c r="AB13" s="310"/>
      <c r="AC13" s="310"/>
      <c r="AD13" s="310"/>
      <c r="AE13" s="310"/>
      <c r="AF13" s="310"/>
      <c r="AG13" s="310"/>
      <c r="AH13" s="310"/>
      <c r="AI13" s="310"/>
      <c r="AJ13" s="310"/>
      <c r="AK13" s="310"/>
      <c r="AL13" s="310"/>
      <c r="AM13" s="310"/>
      <c r="AN13" s="310"/>
      <c r="AO13" s="310"/>
      <c r="AP13" s="310"/>
      <c r="AQ13" s="310"/>
      <c r="AR13" s="310"/>
      <c r="AS13" s="310"/>
      <c r="AT13" s="310"/>
      <c r="AU13" s="310"/>
      <c r="AV13" s="310"/>
      <c r="AW13" s="310"/>
      <c r="AX13" s="310"/>
      <c r="AY13" s="310"/>
      <c r="AZ13" s="310"/>
      <c r="BA13" s="310"/>
      <c r="BB13" s="310"/>
      <c r="BC13" s="310"/>
      <c r="BD13" s="310"/>
      <c r="BE13" s="310"/>
      <c r="BF13" s="310"/>
      <c r="BG13" s="310"/>
      <c r="BH13" s="310"/>
      <c r="BI13" s="310"/>
      <c r="BJ13" s="310"/>
      <c r="BK13" s="310"/>
      <c r="BL13" s="310"/>
      <c r="BM13" s="310"/>
      <c r="BN13" s="310"/>
      <c r="BO13" s="310"/>
    </row>
    <row r="14" spans="1:67" ht="13.15" customHeight="1" x14ac:dyDescent="0.2">
      <c r="A14" s="23"/>
      <c r="B14" s="60" t="s">
        <v>119</v>
      </c>
      <c r="C14" s="253">
        <v>1</v>
      </c>
      <c r="D14" s="82"/>
      <c r="E14" s="62" t="str">
        <f>IF(C47&lt;&gt;0,IF(C47=0,""," Lämpöhäviö on "&amp;L14&amp;" % vertailutasosta (puolilämpimät tilat)"),"")</f>
        <v/>
      </c>
      <c r="F14" s="83"/>
      <c r="G14" s="84"/>
      <c r="H14" s="62"/>
      <c r="I14" s="85"/>
      <c r="J14" s="62"/>
      <c r="K14" s="62"/>
      <c r="L14" s="73">
        <f>INT(K70/(J70+0.000001)*100+0.5)</f>
        <v>0</v>
      </c>
      <c r="M14" s="22">
        <f t="shared" si="0"/>
        <v>1</v>
      </c>
      <c r="N14" s="484"/>
      <c r="O14" s="77"/>
      <c r="P14" s="86"/>
      <c r="Q14" s="87"/>
      <c r="R14" s="88"/>
      <c r="S14" s="89"/>
      <c r="T14" s="235"/>
      <c r="U14" s="310"/>
      <c r="V14" s="310"/>
      <c r="W14" s="310"/>
      <c r="X14" s="310"/>
      <c r="Y14" s="310"/>
      <c r="Z14" s="310"/>
      <c r="AA14" s="310"/>
      <c r="AB14" s="310"/>
      <c r="AC14" s="310"/>
      <c r="AD14" s="310"/>
      <c r="AE14" s="310"/>
      <c r="AF14" s="310"/>
      <c r="AG14" s="310"/>
      <c r="AH14" s="310"/>
      <c r="AI14" s="310"/>
      <c r="AJ14" s="310"/>
      <c r="AK14" s="310"/>
      <c r="AL14" s="310"/>
      <c r="AM14" s="310"/>
      <c r="AN14" s="310"/>
      <c r="AO14" s="310"/>
      <c r="AP14" s="310"/>
      <c r="AQ14" s="310"/>
      <c r="AR14" s="310"/>
      <c r="AS14" s="310"/>
      <c r="AT14" s="310"/>
      <c r="AU14" s="310"/>
      <c r="AV14" s="310"/>
      <c r="AW14" s="310"/>
      <c r="AX14" s="310"/>
      <c r="AY14" s="310"/>
      <c r="AZ14" s="310"/>
      <c r="BA14" s="310"/>
      <c r="BB14" s="310"/>
      <c r="BC14" s="310"/>
      <c r="BD14" s="310"/>
      <c r="BE14" s="310"/>
      <c r="BF14" s="310"/>
      <c r="BG14" s="310"/>
      <c r="BH14" s="310"/>
      <c r="BI14" s="310"/>
      <c r="BJ14" s="310"/>
      <c r="BK14" s="310"/>
      <c r="BL14" s="310"/>
      <c r="BM14" s="310"/>
      <c r="BN14" s="310"/>
      <c r="BO14" s="310"/>
    </row>
    <row r="15" spans="1:67" ht="12.75" customHeight="1" x14ac:dyDescent="0.2">
      <c r="A15" s="23"/>
      <c r="B15" s="458" t="str">
        <f>IF(C14=2,"Ilmanvaihdon huoneistokohtainen ohjausmahdollisuus (0 tai 1)","")</f>
        <v/>
      </c>
      <c r="C15" s="459"/>
      <c r="D15" s="254"/>
      <c r="E15" s="20"/>
      <c r="F15" s="90"/>
      <c r="G15" s="90"/>
      <c r="H15" s="90"/>
      <c r="I15" s="90"/>
      <c r="J15" s="91"/>
      <c r="K15" s="92"/>
      <c r="L15" s="93">
        <f>(C16&lt;2)*35+(C16=2)*24+(C16&gt;2)*(C16&lt;5)*20+(C16&gt;4)*15</f>
        <v>35</v>
      </c>
      <c r="M15" s="22">
        <f t="shared" si="0"/>
        <v>1</v>
      </c>
      <c r="N15" s="484"/>
      <c r="O15" s="39" t="s">
        <v>101</v>
      </c>
      <c r="P15" s="104"/>
      <c r="Q15" s="105"/>
      <c r="R15" s="72"/>
      <c r="S15" s="66"/>
      <c r="T15" s="235"/>
      <c r="U15" s="310"/>
      <c r="V15" s="310"/>
      <c r="W15" s="310"/>
      <c r="X15" s="310"/>
      <c r="Y15" s="310"/>
      <c r="Z15" s="310"/>
      <c r="AA15" s="310"/>
      <c r="AB15" s="310"/>
      <c r="AC15" s="310"/>
      <c r="AD15" s="310"/>
      <c r="AE15" s="310"/>
      <c r="AF15" s="310"/>
      <c r="AG15" s="310"/>
      <c r="AH15" s="310"/>
      <c r="AI15" s="310"/>
      <c r="AJ15" s="310"/>
      <c r="AK15" s="310"/>
      <c r="AL15" s="310"/>
      <c r="AM15" s="310"/>
      <c r="AN15" s="310"/>
      <c r="AO15" s="310"/>
      <c r="AP15" s="310"/>
      <c r="AQ15" s="310"/>
      <c r="AR15" s="310"/>
      <c r="AS15" s="310"/>
      <c r="AT15" s="310"/>
      <c r="AU15" s="310"/>
      <c r="AV15" s="310"/>
      <c r="AW15" s="310"/>
      <c r="AX15" s="310"/>
      <c r="AY15" s="310"/>
      <c r="AZ15" s="310"/>
      <c r="BA15" s="310"/>
      <c r="BB15" s="310"/>
      <c r="BC15" s="310"/>
      <c r="BD15" s="310"/>
      <c r="BE15" s="310"/>
      <c r="BF15" s="310"/>
      <c r="BG15" s="310"/>
      <c r="BH15" s="310"/>
      <c r="BI15" s="310"/>
      <c r="BJ15" s="310"/>
      <c r="BK15" s="310"/>
      <c r="BL15" s="310"/>
      <c r="BM15" s="310"/>
      <c r="BN15" s="310"/>
      <c r="BO15" s="310"/>
    </row>
    <row r="16" spans="1:67" ht="12" customHeight="1" x14ac:dyDescent="0.2">
      <c r="A16" s="23"/>
      <c r="B16" s="60" t="s">
        <v>94</v>
      </c>
      <c r="C16" s="252">
        <v>1</v>
      </c>
      <c r="D16" s="61" t="s">
        <v>95</v>
      </c>
      <c r="E16" s="75"/>
      <c r="F16" s="94"/>
      <c r="G16" s="90"/>
      <c r="H16" s="90"/>
      <c r="I16" s="90"/>
      <c r="J16" s="91"/>
      <c r="K16" s="92"/>
      <c r="L16" s="93"/>
      <c r="M16" s="22">
        <f t="shared" si="0"/>
        <v>1</v>
      </c>
      <c r="N16" s="484"/>
      <c r="O16" s="95"/>
      <c r="P16" s="62"/>
      <c r="Q16" s="62"/>
      <c r="R16" s="72"/>
      <c r="S16" s="66"/>
      <c r="T16" s="235"/>
      <c r="U16" s="310"/>
      <c r="V16" s="310"/>
      <c r="W16" s="310"/>
      <c r="X16" s="310"/>
      <c r="Y16" s="310"/>
      <c r="Z16" s="310"/>
      <c r="AA16" s="310"/>
      <c r="AB16" s="310"/>
      <c r="AC16" s="310"/>
      <c r="AD16" s="310"/>
      <c r="AE16" s="310"/>
      <c r="AF16" s="310"/>
      <c r="AG16" s="310"/>
      <c r="AH16" s="310"/>
      <c r="AI16" s="310"/>
      <c r="AJ16" s="310"/>
      <c r="AK16" s="310"/>
      <c r="AL16" s="310"/>
      <c r="AM16" s="310"/>
      <c r="AN16" s="310"/>
      <c r="AO16" s="310"/>
      <c r="AP16" s="310"/>
      <c r="AQ16" s="310"/>
      <c r="AR16" s="310"/>
      <c r="AS16" s="310"/>
      <c r="AT16" s="310"/>
      <c r="AU16" s="310"/>
      <c r="AV16" s="310"/>
      <c r="AW16" s="310"/>
      <c r="AX16" s="310"/>
      <c r="AY16" s="310"/>
      <c r="AZ16" s="310"/>
      <c r="BA16" s="310"/>
      <c r="BB16" s="310"/>
      <c r="BC16" s="310"/>
      <c r="BD16" s="310"/>
      <c r="BE16" s="310"/>
      <c r="BF16" s="310"/>
      <c r="BG16" s="310"/>
      <c r="BH16" s="310"/>
      <c r="BI16" s="310"/>
      <c r="BJ16" s="310"/>
      <c r="BK16" s="310"/>
      <c r="BL16" s="310"/>
      <c r="BM16" s="310"/>
      <c r="BN16" s="310"/>
      <c r="BO16" s="310"/>
    </row>
    <row r="17" spans="1:67" ht="13.15" customHeight="1" thickBot="1" x14ac:dyDescent="0.25">
      <c r="A17" s="23"/>
      <c r="B17" s="24"/>
      <c r="C17" s="96"/>
      <c r="D17" s="24"/>
      <c r="E17" s="42"/>
      <c r="F17" s="24"/>
      <c r="G17" s="23"/>
      <c r="H17" s="23"/>
      <c r="I17" s="20"/>
      <c r="J17" s="23"/>
      <c r="K17" s="23"/>
      <c r="L17" s="21"/>
      <c r="M17" s="22">
        <f t="shared" si="0"/>
        <v>1</v>
      </c>
      <c r="N17" s="484"/>
      <c r="O17" s="379" t="s">
        <v>177</v>
      </c>
      <c r="P17" s="46" t="s">
        <v>8</v>
      </c>
      <c r="Q17" s="46" t="s">
        <v>9</v>
      </c>
      <c r="R17" s="72" t="s">
        <v>24</v>
      </c>
      <c r="S17" s="66" t="s">
        <v>102</v>
      </c>
      <c r="T17" s="235"/>
      <c r="U17" s="310"/>
      <c r="V17" s="310"/>
      <c r="W17" s="310"/>
      <c r="X17" s="310"/>
      <c r="Y17" s="310"/>
      <c r="Z17" s="310"/>
      <c r="AA17" s="310"/>
      <c r="AB17" s="310"/>
      <c r="AC17" s="310"/>
      <c r="AD17" s="310"/>
      <c r="AE17" s="310"/>
      <c r="AF17" s="310"/>
      <c r="AG17" s="310"/>
      <c r="AH17" s="310"/>
      <c r="AI17" s="310"/>
      <c r="AJ17" s="310"/>
      <c r="AK17" s="310"/>
      <c r="AL17" s="310"/>
      <c r="AM17" s="310"/>
      <c r="AN17" s="310"/>
      <c r="AO17" s="310"/>
      <c r="AP17" s="310"/>
      <c r="AQ17" s="310"/>
      <c r="AR17" s="310"/>
      <c r="AS17" s="310"/>
      <c r="AT17" s="310"/>
      <c r="AU17" s="310"/>
      <c r="AV17" s="310"/>
      <c r="AW17" s="310"/>
      <c r="AX17" s="310"/>
      <c r="AY17" s="310"/>
      <c r="AZ17" s="310"/>
      <c r="BA17" s="310"/>
      <c r="BB17" s="310"/>
      <c r="BC17" s="310"/>
      <c r="BD17" s="310"/>
      <c r="BE17" s="310"/>
      <c r="BF17" s="310"/>
      <c r="BG17" s="310"/>
      <c r="BH17" s="310"/>
      <c r="BI17" s="310"/>
      <c r="BJ17" s="310"/>
      <c r="BK17" s="310"/>
      <c r="BL17" s="310"/>
      <c r="BM17" s="310"/>
      <c r="BN17" s="310"/>
      <c r="BO17" s="310"/>
    </row>
    <row r="18" spans="1:67" ht="12.75" customHeight="1" x14ac:dyDescent="0.2">
      <c r="A18" s="23"/>
      <c r="B18" s="375" t="s">
        <v>20</v>
      </c>
      <c r="C18" s="27"/>
      <c r="D18" s="27"/>
      <c r="E18" s="27"/>
      <c r="F18" s="27"/>
      <c r="G18" s="27"/>
      <c r="H18" s="28"/>
      <c r="I18" s="42"/>
      <c r="J18" s="494" t="s">
        <v>21</v>
      </c>
      <c r="K18" s="495"/>
      <c r="L18" s="21"/>
      <c r="M18" s="22">
        <f t="shared" si="0"/>
        <v>1</v>
      </c>
      <c r="N18" s="484"/>
      <c r="O18" s="77" t="s">
        <v>18</v>
      </c>
      <c r="P18" s="384" t="str">
        <f>IF((S18&lt;=R18)*(S18&lt;&gt;0),"v","")</f>
        <v>v</v>
      </c>
      <c r="Q18" s="109" t="str">
        <f>IF(S18&lt;=R18,"","x")</f>
        <v/>
      </c>
      <c r="R18" s="110">
        <f>4</f>
        <v>4</v>
      </c>
      <c r="S18" s="111">
        <f>D53</f>
        <v>4</v>
      </c>
      <c r="T18" s="235"/>
      <c r="U18" s="328"/>
      <c r="V18" s="328"/>
      <c r="W18" s="329"/>
      <c r="X18" s="329"/>
      <c r="Y18" s="329"/>
      <c r="Z18" s="329"/>
      <c r="AA18" s="328"/>
      <c r="AB18" s="328"/>
      <c r="AC18" s="328"/>
      <c r="AD18" s="330"/>
      <c r="AE18" s="330"/>
      <c r="AF18" s="330"/>
      <c r="AG18" s="330"/>
      <c r="AH18" s="330"/>
      <c r="AI18" s="330"/>
      <c r="AJ18" s="330"/>
      <c r="AK18" s="310"/>
      <c r="AL18" s="310"/>
      <c r="AM18" s="310"/>
      <c r="AN18" s="310"/>
      <c r="AO18" s="310"/>
      <c r="AP18" s="310"/>
      <c r="AQ18" s="310"/>
      <c r="AR18" s="310"/>
      <c r="AS18" s="310"/>
      <c r="AT18" s="310"/>
      <c r="AU18" s="310"/>
      <c r="AV18" s="310"/>
      <c r="AW18" s="310"/>
      <c r="AX18" s="310"/>
      <c r="AY18" s="310"/>
      <c r="AZ18" s="310"/>
      <c r="BA18" s="310"/>
      <c r="BB18" s="310"/>
      <c r="BC18" s="310"/>
      <c r="BD18" s="310"/>
      <c r="BE18" s="310"/>
      <c r="BF18" s="310"/>
      <c r="BG18" s="310"/>
      <c r="BH18" s="310"/>
      <c r="BI18" s="310"/>
      <c r="BJ18" s="310"/>
      <c r="BK18" s="310"/>
      <c r="BL18" s="310"/>
      <c r="BM18" s="310"/>
      <c r="BN18" s="310"/>
      <c r="BO18" s="310"/>
    </row>
    <row r="19" spans="1:67" ht="12.75" customHeight="1" x14ac:dyDescent="0.2">
      <c r="A19" s="23"/>
      <c r="B19" s="102"/>
      <c r="C19" s="402" t="s">
        <v>22</v>
      </c>
      <c r="D19" s="496"/>
      <c r="E19" s="402" t="s">
        <v>23</v>
      </c>
      <c r="F19" s="403"/>
      <c r="G19" s="403"/>
      <c r="H19" s="498"/>
      <c r="I19" s="103"/>
      <c r="J19" s="499" t="s">
        <v>130</v>
      </c>
      <c r="K19" s="498"/>
      <c r="L19" s="21"/>
      <c r="M19" s="22">
        <f t="shared" si="0"/>
        <v>1</v>
      </c>
      <c r="N19" s="484"/>
      <c r="O19" s="77" t="s">
        <v>19</v>
      </c>
      <c r="P19" s="384" t="str">
        <f>IF((S19&lt;=R19)*(S19&lt;&gt;0),"v","")</f>
        <v/>
      </c>
      <c r="Q19" s="109" t="str">
        <f>IF(S19&lt;=R19,"","x")</f>
        <v/>
      </c>
      <c r="R19" s="110">
        <f>R18</f>
        <v>4</v>
      </c>
      <c r="S19" s="111">
        <f>D54</f>
        <v>0</v>
      </c>
      <c r="T19" s="235"/>
      <c r="U19" s="328"/>
      <c r="V19" s="328"/>
      <c r="W19" s="329"/>
      <c r="X19" s="329"/>
      <c r="Y19" s="329"/>
      <c r="Z19" s="329"/>
      <c r="AA19" s="328"/>
      <c r="AB19" s="328"/>
      <c r="AC19" s="328"/>
      <c r="AD19" s="330"/>
      <c r="AE19" s="330"/>
      <c r="AF19" s="330"/>
      <c r="AG19" s="330"/>
      <c r="AH19" s="330"/>
      <c r="AI19" s="330"/>
      <c r="AJ19" s="330"/>
      <c r="AK19" s="310"/>
      <c r="AL19" s="310"/>
      <c r="AM19" s="310"/>
      <c r="AN19" s="310"/>
      <c r="AO19" s="310"/>
      <c r="AP19" s="310"/>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c r="BM19" s="310"/>
      <c r="BN19" s="310"/>
      <c r="BO19" s="310"/>
    </row>
    <row r="20" spans="1:67" ht="12.75" customHeight="1" x14ac:dyDescent="0.2">
      <c r="A20" s="23"/>
      <c r="B20" s="102"/>
      <c r="C20" s="404"/>
      <c r="D20" s="497"/>
      <c r="E20" s="404"/>
      <c r="F20" s="405"/>
      <c r="G20" s="405"/>
      <c r="H20" s="389"/>
      <c r="I20" s="106"/>
      <c r="J20" s="388"/>
      <c r="K20" s="389"/>
      <c r="L20" s="21"/>
      <c r="M20" s="22">
        <f t="shared" si="0"/>
        <v>1</v>
      </c>
      <c r="N20" s="484"/>
      <c r="O20" s="97"/>
      <c r="P20" s="98"/>
      <c r="Q20" s="99"/>
      <c r="R20" s="100"/>
      <c r="S20" s="101"/>
      <c r="T20" s="235"/>
      <c r="U20" s="328"/>
      <c r="V20" s="331">
        <f>SUM(V28,V29,V30,V38,V39,V40)</f>
        <v>24.5</v>
      </c>
      <c r="W20" s="329"/>
      <c r="X20" s="329"/>
      <c r="Y20" s="329"/>
      <c r="Z20" s="329"/>
      <c r="AA20" s="331">
        <f>SUM(AA28,AA29,AA30,AA38,AA39,AA40)</f>
        <v>24.5</v>
      </c>
      <c r="AB20" s="328"/>
      <c r="AC20" s="328"/>
      <c r="AD20" s="330"/>
      <c r="AE20" s="331">
        <f>SUM(AE28,AE29,AE30,AE38,AE39,AE40)</f>
        <v>24.5</v>
      </c>
      <c r="AF20" s="330"/>
      <c r="AG20" s="331">
        <f>SUM(AG28,AG29,AG30,AG38,AG39,AG40)</f>
        <v>24.5</v>
      </c>
      <c r="AH20" s="330"/>
      <c r="AI20" s="330"/>
      <c r="AJ20" s="330"/>
      <c r="AK20" s="310"/>
      <c r="AL20" s="310"/>
      <c r="AM20" s="310"/>
      <c r="AN20" s="310"/>
      <c r="AO20" s="310"/>
      <c r="AP20" s="310"/>
      <c r="AQ20" s="310"/>
      <c r="AR20" s="310"/>
      <c r="AS20" s="310"/>
      <c r="AT20" s="310"/>
      <c r="AU20" s="310"/>
      <c r="AV20" s="310"/>
      <c r="AW20" s="310"/>
      <c r="AX20" s="310"/>
      <c r="AY20" s="310"/>
      <c r="AZ20" s="310"/>
      <c r="BA20" s="310"/>
      <c r="BB20" s="310"/>
      <c r="BC20" s="310"/>
      <c r="BD20" s="310"/>
      <c r="BE20" s="310"/>
      <c r="BF20" s="310"/>
      <c r="BG20" s="310"/>
      <c r="BH20" s="310"/>
      <c r="BI20" s="310"/>
      <c r="BJ20" s="310"/>
      <c r="BK20" s="310"/>
      <c r="BL20" s="310"/>
      <c r="BM20" s="310"/>
      <c r="BN20" s="310"/>
      <c r="BO20" s="310"/>
    </row>
    <row r="21" spans="1:67" ht="12.75" customHeight="1" x14ac:dyDescent="0.2">
      <c r="A21" s="23"/>
      <c r="B21" s="95" t="s">
        <v>25</v>
      </c>
      <c r="C21" s="419" t="s">
        <v>26</v>
      </c>
      <c r="D21" s="419" t="s">
        <v>27</v>
      </c>
      <c r="E21" s="428" t="s">
        <v>26</v>
      </c>
      <c r="F21" s="460"/>
      <c r="G21" s="461"/>
      <c r="H21" s="464" t="s">
        <v>27</v>
      </c>
      <c r="I21" s="106"/>
      <c r="J21" s="414" t="s">
        <v>28</v>
      </c>
      <c r="K21" s="464" t="s">
        <v>29</v>
      </c>
      <c r="L21" s="21"/>
      <c r="M21" s="22">
        <f t="shared" si="0"/>
        <v>1</v>
      </c>
      <c r="N21" s="484"/>
      <c r="O21" s="95" t="s">
        <v>49</v>
      </c>
      <c r="P21" s="118"/>
      <c r="Q21" s="90"/>
      <c r="R21" s="380"/>
      <c r="S21" s="381"/>
      <c r="T21" s="235"/>
      <c r="U21" s="328"/>
      <c r="V21" s="328"/>
      <c r="W21" s="329"/>
      <c r="X21" s="329"/>
      <c r="Y21" s="329"/>
      <c r="Z21" s="329"/>
      <c r="AA21" s="332"/>
      <c r="AB21" s="328"/>
      <c r="AC21" s="328"/>
      <c r="AD21" s="330"/>
      <c r="AE21" s="330"/>
      <c r="AF21" s="330"/>
      <c r="AG21" s="330"/>
      <c r="AH21" s="330"/>
      <c r="AI21" s="330"/>
      <c r="AJ21" s="330"/>
      <c r="AK21" s="310"/>
      <c r="AL21" s="310"/>
      <c r="AM21" s="310"/>
      <c r="AN21" s="310"/>
      <c r="AO21" s="310"/>
      <c r="AP21" s="310"/>
      <c r="AQ21" s="310"/>
      <c r="AR21" s="310"/>
      <c r="AS21" s="310"/>
      <c r="AT21" s="310"/>
      <c r="AU21" s="310"/>
      <c r="AV21" s="310"/>
      <c r="AW21" s="310"/>
      <c r="AX21" s="310"/>
      <c r="AY21" s="310"/>
      <c r="AZ21" s="310"/>
      <c r="BA21" s="310"/>
      <c r="BB21" s="310"/>
      <c r="BC21" s="310"/>
      <c r="BD21" s="310"/>
      <c r="BE21" s="310"/>
      <c r="BF21" s="310"/>
      <c r="BG21" s="310"/>
      <c r="BH21" s="310"/>
      <c r="BI21" s="310"/>
      <c r="BJ21" s="310"/>
      <c r="BK21" s="310"/>
      <c r="BL21" s="310"/>
      <c r="BM21" s="310"/>
      <c r="BN21" s="310"/>
      <c r="BO21" s="310"/>
    </row>
    <row r="22" spans="1:67" ht="12.75" customHeight="1" x14ac:dyDescent="0.2">
      <c r="A22" s="23"/>
      <c r="B22" s="290" t="s">
        <v>30</v>
      </c>
      <c r="C22" s="419"/>
      <c r="D22" s="419"/>
      <c r="E22" s="430"/>
      <c r="F22" s="462"/>
      <c r="G22" s="463"/>
      <c r="H22" s="465"/>
      <c r="I22" s="107"/>
      <c r="J22" s="415"/>
      <c r="K22" s="465"/>
      <c r="L22" s="21"/>
      <c r="M22" s="22">
        <f t="shared" si="0"/>
        <v>1</v>
      </c>
      <c r="N22" s="484"/>
      <c r="O22" s="119"/>
      <c r="P22" s="118"/>
      <c r="Q22" s="90"/>
      <c r="R22" s="72"/>
      <c r="S22" s="66"/>
      <c r="T22" s="155"/>
      <c r="U22" s="328"/>
      <c r="V22" s="328"/>
      <c r="W22" s="329"/>
      <c r="X22" s="329"/>
      <c r="Y22" s="329"/>
      <c r="Z22" s="329"/>
      <c r="AA22" s="328"/>
      <c r="AB22" s="328"/>
      <c r="AC22" s="328"/>
      <c r="AD22" s="330"/>
      <c r="AE22" s="330"/>
      <c r="AF22" s="330"/>
      <c r="AG22" s="330"/>
      <c r="AH22" s="330"/>
      <c r="AI22" s="330"/>
      <c r="AJ22" s="330"/>
      <c r="AK22" s="310"/>
      <c r="AL22" s="310"/>
      <c r="AM22" s="310"/>
      <c r="AN22" s="310"/>
      <c r="AO22" s="310"/>
      <c r="AP22" s="310"/>
      <c r="AQ22" s="310"/>
      <c r="AR22" s="310"/>
      <c r="AS22" s="310"/>
      <c r="AT22" s="310"/>
      <c r="AU22" s="310"/>
      <c r="AV22" s="310"/>
      <c r="AW22" s="310"/>
      <c r="AX22" s="310"/>
      <c r="AY22" s="310"/>
      <c r="AZ22" s="310"/>
      <c r="BA22" s="310"/>
      <c r="BB22" s="310"/>
      <c r="BC22" s="310"/>
      <c r="BD22" s="310"/>
      <c r="BE22" s="310"/>
      <c r="BF22" s="310"/>
      <c r="BG22" s="310"/>
      <c r="BH22" s="310"/>
      <c r="BI22" s="310"/>
      <c r="BJ22" s="310"/>
      <c r="BK22" s="310"/>
      <c r="BL22" s="310"/>
      <c r="BM22" s="310"/>
      <c r="BN22" s="310"/>
      <c r="BO22" s="310"/>
    </row>
    <row r="23" spans="1:67" ht="12.75" customHeight="1" x14ac:dyDescent="0.2">
      <c r="A23" s="23"/>
      <c r="B23" s="289" t="s">
        <v>31</v>
      </c>
      <c r="C23" s="113">
        <f>(D23+((D23+D24)=0)*((D30+C31)&gt;0)*1E-50)/(D23+D24+1E-50)*(D23+D24+D30-C30)</f>
        <v>113</v>
      </c>
      <c r="D23" s="255">
        <v>113</v>
      </c>
      <c r="E23" s="219">
        <v>0.17</v>
      </c>
      <c r="F23" s="422"/>
      <c r="G23" s="423"/>
      <c r="H23" s="258">
        <v>0.17</v>
      </c>
      <c r="I23" s="114"/>
      <c r="J23" s="115">
        <f t="shared" ref="J23:J33" si="1">C23*E23</f>
        <v>19.21</v>
      </c>
      <c r="K23" s="116">
        <f>D23*H23</f>
        <v>19.21</v>
      </c>
      <c r="L23" s="21"/>
      <c r="M23" s="22">
        <f t="shared" si="0"/>
        <v>1</v>
      </c>
      <c r="N23" s="484"/>
      <c r="O23" s="379" t="s">
        <v>34</v>
      </c>
      <c r="P23" s="46" t="s">
        <v>8</v>
      </c>
      <c r="Q23" s="46" t="s">
        <v>9</v>
      </c>
      <c r="R23" s="72" t="s">
        <v>103</v>
      </c>
      <c r="S23" s="66" t="s">
        <v>102</v>
      </c>
      <c r="T23" s="155"/>
      <c r="U23" s="328"/>
      <c r="V23" s="328"/>
      <c r="W23" s="329"/>
      <c r="X23" s="329"/>
      <c r="Y23" s="329"/>
      <c r="Z23" s="329"/>
      <c r="AA23" s="328"/>
      <c r="AB23" s="328"/>
      <c r="AC23" s="328"/>
      <c r="AD23" s="330"/>
      <c r="AE23" s="330"/>
      <c r="AF23" s="330"/>
      <c r="AG23" s="330"/>
      <c r="AH23" s="330"/>
      <c r="AI23" s="330"/>
      <c r="AJ23" s="330"/>
      <c r="AK23" s="310"/>
      <c r="AL23" s="310"/>
      <c r="AM23" s="310"/>
      <c r="AN23" s="310"/>
      <c r="AO23" s="310"/>
      <c r="AP23" s="310"/>
      <c r="AQ23" s="310"/>
      <c r="AR23" s="310"/>
      <c r="AS23" s="310"/>
      <c r="AT23" s="310"/>
      <c r="AU23" s="310"/>
      <c r="AV23" s="310"/>
      <c r="AW23" s="310"/>
      <c r="AX23" s="310"/>
      <c r="AY23" s="310"/>
      <c r="AZ23" s="310"/>
      <c r="BA23" s="310"/>
      <c r="BB23" s="310"/>
      <c r="BC23" s="310"/>
      <c r="BD23" s="310"/>
      <c r="BE23" s="310"/>
      <c r="BF23" s="310"/>
      <c r="BG23" s="310"/>
      <c r="BH23" s="310"/>
      <c r="BI23" s="310"/>
      <c r="BJ23" s="310"/>
      <c r="BK23" s="310"/>
      <c r="BL23" s="310"/>
      <c r="BM23" s="310"/>
      <c r="BN23" s="310"/>
      <c r="BO23" s="310"/>
    </row>
    <row r="24" spans="1:67" ht="12.75" customHeight="1" x14ac:dyDescent="0.2">
      <c r="A24" s="23"/>
      <c r="B24" s="370" t="s">
        <v>190</v>
      </c>
      <c r="C24" s="113">
        <f>D24/(D23+D24+1E-50)*(D23+D24+D30-C30)</f>
        <v>0</v>
      </c>
      <c r="D24" s="256"/>
      <c r="E24" s="219">
        <v>0.4</v>
      </c>
      <c r="F24" s="422"/>
      <c r="G24" s="423"/>
      <c r="H24" s="258"/>
      <c r="I24" s="114"/>
      <c r="J24" s="115">
        <f t="shared" si="1"/>
        <v>0</v>
      </c>
      <c r="K24" s="116">
        <f>D24*H24</f>
        <v>0</v>
      </c>
      <c r="L24" s="21"/>
      <c r="M24" s="22">
        <f t="shared" si="0"/>
        <v>1</v>
      </c>
      <c r="N24" s="484"/>
      <c r="O24" s="77" t="s">
        <v>18</v>
      </c>
      <c r="P24" s="384" t="str">
        <f>IF((S24&lt;=R24)*(R24&lt;&gt;0),"v","")</f>
        <v>v</v>
      </c>
      <c r="Q24" s="122" t="str">
        <f>IF(R24&gt;=S24,"","x")</f>
        <v/>
      </c>
      <c r="R24" s="123">
        <f>J69</f>
        <v>128.78723809523808</v>
      </c>
      <c r="S24" s="124">
        <f>K69</f>
        <v>128.69527619047619</v>
      </c>
      <c r="T24" s="235"/>
      <c r="U24" s="328"/>
      <c r="V24" s="328"/>
      <c r="W24" s="329"/>
      <c r="X24" s="329"/>
      <c r="Y24" s="329"/>
      <c r="Z24" s="329"/>
      <c r="AA24" s="328"/>
      <c r="AB24" s="328"/>
      <c r="AC24" s="328"/>
      <c r="AD24" s="330"/>
      <c r="AE24" s="330"/>
      <c r="AF24" s="330"/>
      <c r="AG24" s="330"/>
      <c r="AH24" s="330"/>
      <c r="AI24" s="330"/>
      <c r="AJ24" s="330"/>
      <c r="AK24" s="310"/>
      <c r="AL24" s="310"/>
      <c r="AM24" s="310"/>
      <c r="AN24" s="310"/>
      <c r="AO24" s="310"/>
      <c r="AP24" s="310"/>
      <c r="AQ24" s="310"/>
      <c r="AR24" s="310"/>
      <c r="AS24" s="310"/>
      <c r="AT24" s="310"/>
      <c r="AU24" s="310"/>
      <c r="AV24" s="310"/>
      <c r="AW24" s="310"/>
      <c r="AX24" s="310"/>
      <c r="AY24" s="310"/>
      <c r="AZ24" s="310"/>
      <c r="BA24" s="310"/>
      <c r="BB24" s="310"/>
      <c r="BC24" s="310"/>
      <c r="BD24" s="310"/>
      <c r="BE24" s="310"/>
      <c r="BF24" s="310"/>
      <c r="BG24" s="310"/>
      <c r="BH24" s="310"/>
      <c r="BI24" s="310"/>
      <c r="BJ24" s="310"/>
      <c r="BK24" s="310"/>
      <c r="BL24" s="310"/>
      <c r="BM24" s="310"/>
      <c r="BN24" s="310"/>
      <c r="BO24" s="310"/>
    </row>
    <row r="25" spans="1:67" ht="12.75" customHeight="1" x14ac:dyDescent="0.2">
      <c r="A25" s="23"/>
      <c r="B25" s="289" t="s">
        <v>32</v>
      </c>
      <c r="C25" s="113">
        <f>D25+D32+D33-C32-C33</f>
        <v>147</v>
      </c>
      <c r="D25" s="256">
        <v>147</v>
      </c>
      <c r="E25" s="219">
        <v>0.09</v>
      </c>
      <c r="F25" s="422"/>
      <c r="G25" s="423"/>
      <c r="H25" s="258">
        <v>0.09</v>
      </c>
      <c r="I25" s="117"/>
      <c r="J25" s="115">
        <f t="shared" si="1"/>
        <v>13.229999999999999</v>
      </c>
      <c r="K25" s="116">
        <f>D25*H25</f>
        <v>13.229999999999999</v>
      </c>
      <c r="L25" s="21"/>
      <c r="M25" s="22">
        <f t="shared" si="0"/>
        <v>1</v>
      </c>
      <c r="N25" s="484"/>
      <c r="O25" s="77" t="s">
        <v>19</v>
      </c>
      <c r="P25" s="384" t="str">
        <f>IF((S25&lt;=R25)*(R25&lt;&gt;0),"v","")</f>
        <v/>
      </c>
      <c r="Q25" s="109" t="str">
        <f>IF(S25&lt;=R25,"","x")</f>
        <v/>
      </c>
      <c r="R25" s="123">
        <f>J70</f>
        <v>0</v>
      </c>
      <c r="S25" s="124">
        <f>K70</f>
        <v>0</v>
      </c>
      <c r="T25" s="235"/>
      <c r="U25" s="328"/>
      <c r="V25" s="328" t="s">
        <v>57</v>
      </c>
      <c r="W25" s="329"/>
      <c r="X25" s="329"/>
      <c r="Y25" s="329"/>
      <c r="Z25" s="329"/>
      <c r="AA25" s="328"/>
      <c r="AB25" s="328"/>
      <c r="AC25" s="328"/>
      <c r="AD25" s="330"/>
      <c r="AE25" s="330"/>
      <c r="AF25" s="330"/>
      <c r="AG25" s="330"/>
      <c r="AH25" s="330"/>
      <c r="AI25" s="330"/>
      <c r="AJ25" s="330"/>
      <c r="AK25" s="310"/>
      <c r="AL25" s="310"/>
      <c r="AM25" s="310"/>
      <c r="AN25" s="310"/>
      <c r="AO25" s="310"/>
      <c r="AP25" s="310"/>
      <c r="AQ25" s="310"/>
      <c r="AR25" s="310"/>
      <c r="AS25" s="310"/>
      <c r="AT25" s="310"/>
      <c r="AU25" s="310"/>
      <c r="AV25" s="310"/>
      <c r="AW25" s="310"/>
      <c r="AX25" s="310"/>
      <c r="AY25" s="310"/>
      <c r="AZ25" s="310"/>
      <c r="BA25" s="310"/>
      <c r="BB25" s="310"/>
      <c r="BC25" s="310"/>
      <c r="BD25" s="310"/>
      <c r="BE25" s="310"/>
      <c r="BF25" s="310"/>
      <c r="BG25" s="310"/>
      <c r="BH25" s="310"/>
      <c r="BI25" s="310"/>
      <c r="BJ25" s="310"/>
      <c r="BK25" s="310"/>
      <c r="BL25" s="310"/>
      <c r="BM25" s="310"/>
      <c r="BN25" s="310"/>
      <c r="BO25" s="310"/>
    </row>
    <row r="26" spans="1:67" ht="12.75" customHeight="1" x14ac:dyDescent="0.2">
      <c r="A26" s="23"/>
      <c r="B26" s="289" t="s">
        <v>33</v>
      </c>
      <c r="C26" s="451"/>
      <c r="D26" s="452"/>
      <c r="E26" s="219">
        <v>0.09</v>
      </c>
      <c r="F26" s="422"/>
      <c r="G26" s="423"/>
      <c r="H26" s="258"/>
      <c r="I26" s="117"/>
      <c r="J26" s="115">
        <f t="shared" si="1"/>
        <v>0</v>
      </c>
      <c r="K26" s="116">
        <f>C26*H26</f>
        <v>0</v>
      </c>
      <c r="L26" s="21"/>
      <c r="M26" s="22">
        <f t="shared" si="0"/>
        <v>1</v>
      </c>
      <c r="N26" s="484"/>
      <c r="O26" s="125"/>
      <c r="P26" s="385"/>
      <c r="Q26" s="127"/>
      <c r="R26" s="128"/>
      <c r="S26" s="129"/>
      <c r="T26" s="235"/>
      <c r="U26" s="328"/>
      <c r="V26" s="328" t="s">
        <v>58</v>
      </c>
      <c r="W26" s="329"/>
      <c r="X26" s="329"/>
      <c r="Y26" s="329" t="s">
        <v>59</v>
      </c>
      <c r="Z26" s="329"/>
      <c r="AA26" s="329"/>
      <c r="AB26" s="329" t="s">
        <v>53</v>
      </c>
      <c r="AC26" s="329" t="s">
        <v>52</v>
      </c>
      <c r="AD26" s="333">
        <f>AG20-AE28-AE29-AE30-AE38-AE39-AE40</f>
        <v>0</v>
      </c>
      <c r="AE26" s="330" t="s">
        <v>56</v>
      </c>
      <c r="AF26" s="330" t="s">
        <v>55</v>
      </c>
      <c r="AG26" s="330" t="s">
        <v>54</v>
      </c>
      <c r="AH26" s="330"/>
      <c r="AI26" s="330"/>
      <c r="AJ26" s="330"/>
      <c r="AK26" s="310"/>
      <c r="AL26" s="310"/>
      <c r="AM26" s="310"/>
      <c r="AN26" s="310"/>
      <c r="AO26" s="310"/>
      <c r="AP26" s="310"/>
      <c r="AQ26" s="310"/>
      <c r="AR26" s="310"/>
      <c r="AS26" s="310"/>
      <c r="AT26" s="310"/>
      <c r="AU26" s="310"/>
      <c r="AV26" s="310"/>
      <c r="AW26" s="310"/>
      <c r="AX26" s="310"/>
      <c r="AY26" s="310"/>
      <c r="AZ26" s="310"/>
      <c r="BA26" s="310"/>
      <c r="BB26" s="310"/>
      <c r="BC26" s="310"/>
      <c r="BD26" s="310"/>
      <c r="BE26" s="310"/>
      <c r="BF26" s="310"/>
      <c r="BG26" s="310"/>
      <c r="BH26" s="310"/>
      <c r="BI26" s="310"/>
      <c r="BJ26" s="310"/>
      <c r="BK26" s="310"/>
      <c r="BL26" s="310"/>
      <c r="BM26" s="310"/>
      <c r="BN26" s="310"/>
      <c r="BO26" s="310"/>
    </row>
    <row r="27" spans="1:67" ht="12.75" customHeight="1" x14ac:dyDescent="0.2">
      <c r="A27" s="23"/>
      <c r="B27" s="289" t="s">
        <v>161</v>
      </c>
      <c r="C27" s="451"/>
      <c r="D27" s="452"/>
      <c r="E27" s="219">
        <v>0.17</v>
      </c>
      <c r="F27" s="422"/>
      <c r="G27" s="423"/>
      <c r="H27" s="258"/>
      <c r="I27" s="117"/>
      <c r="J27" s="121">
        <f t="shared" si="1"/>
        <v>0</v>
      </c>
      <c r="K27" s="116">
        <f>C27*H27</f>
        <v>0</v>
      </c>
      <c r="L27" s="21"/>
      <c r="M27" s="22">
        <f t="shared" si="0"/>
        <v>1</v>
      </c>
      <c r="N27" s="484"/>
      <c r="O27" s="95" t="s">
        <v>36</v>
      </c>
      <c r="P27" s="130"/>
      <c r="Q27" s="131"/>
      <c r="R27" s="132"/>
      <c r="S27" s="133"/>
      <c r="T27" s="235"/>
      <c r="U27" s="328"/>
      <c r="V27" s="334"/>
      <c r="W27" s="329"/>
      <c r="X27" s="329"/>
      <c r="Y27" s="329">
        <f>SUM(Y28:Y40)</f>
        <v>0</v>
      </c>
      <c r="Z27" s="335">
        <f>MIN(Z28:Z40)</f>
        <v>-147</v>
      </c>
      <c r="AA27" s="329"/>
      <c r="AB27" s="329"/>
      <c r="AC27" s="336">
        <f>SUM(AC28:AC40)</f>
        <v>24.5</v>
      </c>
      <c r="AD27" s="337"/>
      <c r="AE27" s="337"/>
      <c r="AF27" s="337"/>
      <c r="AG27" s="330"/>
      <c r="AH27" s="330"/>
      <c r="AI27" s="330"/>
      <c r="AJ27" s="330"/>
      <c r="AK27" s="310"/>
      <c r="AL27" s="310"/>
      <c r="AM27" s="310"/>
      <c r="AN27" s="310"/>
      <c r="AO27" s="310"/>
      <c r="AP27" s="310"/>
      <c r="AQ27" s="310"/>
      <c r="AR27" s="310"/>
      <c r="AS27" s="310"/>
      <c r="AT27" s="310"/>
      <c r="AU27" s="310"/>
      <c r="AV27" s="310"/>
      <c r="AW27" s="310"/>
      <c r="AX27" s="310"/>
      <c r="AY27" s="310"/>
      <c r="AZ27" s="310"/>
      <c r="BA27" s="310"/>
      <c r="BB27" s="310"/>
      <c r="BC27" s="310"/>
      <c r="BD27" s="310"/>
      <c r="BE27" s="310"/>
      <c r="BF27" s="310"/>
      <c r="BG27" s="310"/>
      <c r="BH27" s="310"/>
      <c r="BI27" s="310"/>
      <c r="BJ27" s="310"/>
      <c r="BK27" s="310"/>
      <c r="BL27" s="310"/>
      <c r="BM27" s="310"/>
      <c r="BN27" s="310"/>
      <c r="BO27" s="310"/>
    </row>
    <row r="28" spans="1:67" ht="12.75" customHeight="1" x14ac:dyDescent="0.2">
      <c r="A28" s="23"/>
      <c r="B28" s="289" t="s">
        <v>162</v>
      </c>
      <c r="C28" s="451">
        <v>147</v>
      </c>
      <c r="D28" s="452"/>
      <c r="E28" s="219">
        <v>0.16</v>
      </c>
      <c r="F28" s="422"/>
      <c r="G28" s="423"/>
      <c r="H28" s="258">
        <v>0.16</v>
      </c>
      <c r="I28" s="117"/>
      <c r="J28" s="115">
        <f t="shared" si="1"/>
        <v>23.52</v>
      </c>
      <c r="K28" s="116">
        <f>C28*H28</f>
        <v>23.52</v>
      </c>
      <c r="L28" s="21"/>
      <c r="M28" s="22">
        <f t="shared" si="0"/>
        <v>1</v>
      </c>
      <c r="N28" s="484"/>
      <c r="O28" s="134"/>
      <c r="P28" s="46" t="s">
        <v>8</v>
      </c>
      <c r="Q28" s="46" t="s">
        <v>9</v>
      </c>
      <c r="R28" s="380"/>
      <c r="S28" s="381"/>
      <c r="T28" s="235"/>
      <c r="U28" s="330"/>
      <c r="V28" s="338">
        <f>W28+AA28-Y28</f>
        <v>24.5</v>
      </c>
      <c r="W28" s="329">
        <f>(Z$27=Z28)*Y$27</f>
        <v>0</v>
      </c>
      <c r="X28" s="329"/>
      <c r="Y28" s="329">
        <f>(Z28&gt;0)*(AA28-AF28)</f>
        <v>0</v>
      </c>
      <c r="Z28" s="335">
        <f>(AA28-AF28)</f>
        <v>-113</v>
      </c>
      <c r="AA28" s="335">
        <f>AB28+AE28</f>
        <v>24.5</v>
      </c>
      <c r="AB28" s="329">
        <f>$AD$26*AC28/($AC$27+1E-50)</f>
        <v>0</v>
      </c>
      <c r="AC28" s="329">
        <f>AD28*AE28</f>
        <v>24.5</v>
      </c>
      <c r="AD28" s="337">
        <f>(AH28=0)*1</f>
        <v>1</v>
      </c>
      <c r="AE28" s="339">
        <f>MIN(AG28,SUM(D23,D24,D30))</f>
        <v>24.5</v>
      </c>
      <c r="AF28" s="340">
        <f>SUM(D23:D24,D30)</f>
        <v>137.5</v>
      </c>
      <c r="AG28" s="330">
        <f>IF(SUM(D$30,D$32,D$33,D$43,D$45,D$46)=0,INT(10*(MIN(0.5*K$10,0.15*C$11))+0.5)/10,INT(10*(D30/SUM(D$30,D$32,D$33,D$43,D$45,D$46,1E-50)*(MIN(0.5*K$10,0.15*C$11)))+0.5)/10)</f>
        <v>24.5</v>
      </c>
      <c r="AH28" s="333">
        <f>AG28-AE28</f>
        <v>0</v>
      </c>
      <c r="AI28" s="330"/>
      <c r="AJ28" s="330"/>
      <c r="AK28" s="310"/>
      <c r="AL28" s="310"/>
      <c r="AM28" s="310"/>
      <c r="AN28" s="310"/>
      <c r="AO28" s="310"/>
      <c r="AP28" s="310"/>
      <c r="AQ28" s="310"/>
      <c r="AR28" s="310"/>
      <c r="AS28" s="310"/>
      <c r="AT28" s="310"/>
      <c r="AU28" s="310"/>
      <c r="AV28" s="310"/>
      <c r="AW28" s="310"/>
      <c r="AX28" s="310"/>
      <c r="AY28" s="310"/>
      <c r="AZ28" s="310"/>
      <c r="BA28" s="310"/>
      <c r="BB28" s="310"/>
      <c r="BC28" s="310"/>
      <c r="BD28" s="310"/>
      <c r="BE28" s="310"/>
      <c r="BF28" s="310"/>
      <c r="BG28" s="310"/>
      <c r="BH28" s="310"/>
      <c r="BI28" s="310"/>
      <c r="BJ28" s="310"/>
      <c r="BK28" s="310"/>
      <c r="BL28" s="310"/>
      <c r="BM28" s="310"/>
      <c r="BN28" s="310"/>
      <c r="BO28" s="310"/>
    </row>
    <row r="29" spans="1:67" ht="12.75" customHeight="1" thickBot="1" x14ac:dyDescent="0.25">
      <c r="A29" s="23"/>
      <c r="B29" s="289" t="s">
        <v>163</v>
      </c>
      <c r="C29" s="451"/>
      <c r="D29" s="452"/>
      <c r="E29" s="219">
        <v>0.16</v>
      </c>
      <c r="F29" s="422"/>
      <c r="G29" s="423"/>
      <c r="H29" s="258"/>
      <c r="I29" s="117"/>
      <c r="J29" s="115">
        <f t="shared" si="1"/>
        <v>0</v>
      </c>
      <c r="K29" s="116">
        <f>C29*H29</f>
        <v>0</v>
      </c>
      <c r="L29" s="21"/>
      <c r="M29" s="22">
        <f t="shared" si="0"/>
        <v>1</v>
      </c>
      <c r="N29" s="484"/>
      <c r="O29" s="135" t="s">
        <v>38</v>
      </c>
      <c r="P29" s="136" t="str">
        <f>IF(Q29="","v","")</f>
        <v>v</v>
      </c>
      <c r="Q29" s="137" t="str">
        <f>IF(CONCATENATE(Q9,Q12,Q13,Q18,Q19,Q24,Q25)="","","x")</f>
        <v/>
      </c>
      <c r="R29" s="383"/>
      <c r="S29" s="139"/>
      <c r="T29" s="235"/>
      <c r="U29" s="330"/>
      <c r="V29" s="338">
        <f>W29+AA29-Y29</f>
        <v>0</v>
      </c>
      <c r="W29" s="329">
        <f>(Z$27=Z29)*Y$27</f>
        <v>0</v>
      </c>
      <c r="X29" s="329"/>
      <c r="Y29" s="329">
        <f>(Z29&gt;0)*(AA29-AF29)</f>
        <v>0</v>
      </c>
      <c r="Z29" s="335">
        <f>(AA29-AF29)</f>
        <v>-147</v>
      </c>
      <c r="AA29" s="335">
        <f>AB29+AE29</f>
        <v>0</v>
      </c>
      <c r="AB29" s="329">
        <f>$AD$26*AC29/($AC$27+1E-50)</f>
        <v>0</v>
      </c>
      <c r="AC29" s="329">
        <f>AD29*AE29</f>
        <v>0</v>
      </c>
      <c r="AD29" s="337">
        <f>(AH29=0)*1</f>
        <v>1</v>
      </c>
      <c r="AE29" s="331">
        <f>MIN(AG29,SUM(D25,D32))</f>
        <v>0</v>
      </c>
      <c r="AF29" s="340">
        <f>SUM(D25,D32)</f>
        <v>147</v>
      </c>
      <c r="AG29" s="330">
        <f>INT(10*(D32/SUM(D$30,D$32,D$33,D$43,D$45,D$46,1E-50)*(MIN(0.5*K$10,0.15*C$11)))+0.5)/10</f>
        <v>0</v>
      </c>
      <c r="AH29" s="333">
        <f>AG29-AE29</f>
        <v>0</v>
      </c>
      <c r="AI29" s="330"/>
      <c r="AJ29" s="330"/>
      <c r="AK29" s="310"/>
      <c r="AL29" s="310"/>
      <c r="AM29" s="310"/>
      <c r="AN29" s="310"/>
      <c r="AO29" s="310"/>
      <c r="AP29" s="310"/>
      <c r="AQ29" s="310"/>
      <c r="AR29" s="310"/>
      <c r="AS29" s="310"/>
      <c r="AT29" s="310"/>
      <c r="AU29" s="310"/>
      <c r="AV29" s="310"/>
      <c r="AW29" s="310"/>
      <c r="AX29" s="310"/>
      <c r="AY29" s="310"/>
      <c r="AZ29" s="310"/>
      <c r="BA29" s="310"/>
      <c r="BB29" s="310"/>
      <c r="BC29" s="310"/>
      <c r="BD29" s="310"/>
      <c r="BE29" s="310"/>
      <c r="BF29" s="310"/>
      <c r="BG29" s="310"/>
      <c r="BH29" s="310"/>
      <c r="BI29" s="310"/>
      <c r="BJ29" s="310"/>
      <c r="BK29" s="310"/>
      <c r="BL29" s="310"/>
      <c r="BM29" s="310"/>
      <c r="BN29" s="310"/>
      <c r="BO29" s="310"/>
    </row>
    <row r="30" spans="1:67" ht="12.75" customHeight="1" thickBot="1" x14ac:dyDescent="0.25">
      <c r="A30" s="23"/>
      <c r="B30" s="289" t="s">
        <v>35</v>
      </c>
      <c r="C30" s="15">
        <f>V28</f>
        <v>24.5</v>
      </c>
      <c r="D30" s="257">
        <v>24.5</v>
      </c>
      <c r="E30" s="219">
        <v>1</v>
      </c>
      <c r="F30" s="422"/>
      <c r="G30" s="423"/>
      <c r="H30" s="258">
        <v>1</v>
      </c>
      <c r="I30" s="117"/>
      <c r="J30" s="115">
        <f t="shared" si="1"/>
        <v>24.5</v>
      </c>
      <c r="K30" s="116">
        <f>D30*H30</f>
        <v>24.5</v>
      </c>
      <c r="L30" s="21"/>
      <c r="M30" s="22">
        <f t="shared" si="0"/>
        <v>1</v>
      </c>
      <c r="N30" s="484"/>
      <c r="T30" s="235"/>
      <c r="U30" s="328"/>
      <c r="V30" s="338">
        <f>W30+AA30-Y30</f>
        <v>0</v>
      </c>
      <c r="W30" s="329">
        <f>(Z$27=Z30)*Y$27</f>
        <v>0</v>
      </c>
      <c r="X30" s="329"/>
      <c r="Y30" s="329">
        <f>(Z30&gt;0)*(AA30-AF30)</f>
        <v>0</v>
      </c>
      <c r="Z30" s="335">
        <f>(AA30-AF30)</f>
        <v>-147</v>
      </c>
      <c r="AA30" s="335">
        <f>AB30+AE30</f>
        <v>0</v>
      </c>
      <c r="AB30" s="329">
        <f>$AD$26*AC30/($AC$27+1E-50)</f>
        <v>0</v>
      </c>
      <c r="AC30" s="329">
        <f>AD30*AE30</f>
        <v>0</v>
      </c>
      <c r="AD30" s="337">
        <f>(AH30=0)*1</f>
        <v>1</v>
      </c>
      <c r="AE30" s="331">
        <f>MIN(AG30,SUM(D25,D33))</f>
        <v>0</v>
      </c>
      <c r="AF30" s="340">
        <f>SUM(D25,D33)</f>
        <v>147</v>
      </c>
      <c r="AG30" s="330">
        <f>INT(10*(D33/SUM(D$30,D$32,D$33,D$43,D$45,D$46,1E-50)*(MIN(0.5*K$10,0.15*C$11)))+0.5)/10</f>
        <v>0</v>
      </c>
      <c r="AH30" s="333">
        <f>AG30-AE30</f>
        <v>0</v>
      </c>
      <c r="AI30" s="330"/>
      <c r="AJ30" s="330"/>
      <c r="AK30" s="310"/>
      <c r="AL30" s="310"/>
      <c r="AM30" s="310"/>
      <c r="AN30" s="310"/>
      <c r="AO30" s="310"/>
      <c r="AP30" s="310"/>
      <c r="AQ30" s="310"/>
      <c r="AR30" s="310"/>
      <c r="AS30" s="310"/>
      <c r="AT30" s="310"/>
      <c r="AU30" s="310"/>
      <c r="AV30" s="310"/>
      <c r="AW30" s="310"/>
      <c r="AX30" s="310"/>
      <c r="AY30" s="310"/>
      <c r="AZ30" s="310"/>
      <c r="BA30" s="310"/>
      <c r="BB30" s="310"/>
      <c r="BC30" s="310"/>
      <c r="BD30" s="310"/>
      <c r="BE30" s="310"/>
      <c r="BF30" s="310"/>
      <c r="BG30" s="310"/>
      <c r="BH30" s="310"/>
      <c r="BI30" s="310"/>
      <c r="BJ30" s="310"/>
      <c r="BK30" s="310"/>
      <c r="BL30" s="310"/>
      <c r="BM30" s="310"/>
      <c r="BN30" s="310"/>
      <c r="BO30" s="310"/>
    </row>
    <row r="31" spans="1:67" ht="12.75" customHeight="1" x14ac:dyDescent="0.2">
      <c r="A31" s="23"/>
      <c r="B31" s="289" t="s">
        <v>183</v>
      </c>
      <c r="C31" s="432">
        <v>8.1999999999999993</v>
      </c>
      <c r="D31" s="433"/>
      <c r="E31" s="219">
        <v>1</v>
      </c>
      <c r="F31" s="422"/>
      <c r="G31" s="423"/>
      <c r="H31" s="258">
        <v>1</v>
      </c>
      <c r="I31" s="117"/>
      <c r="J31" s="115">
        <f t="shared" si="1"/>
        <v>8.1999999999999993</v>
      </c>
      <c r="K31" s="116">
        <f>C31*H31</f>
        <v>8.1999999999999993</v>
      </c>
      <c r="L31" s="21"/>
      <c r="M31" s="22">
        <f t="shared" si="0"/>
        <v>1</v>
      </c>
      <c r="N31" s="484"/>
      <c r="O31" s="295" t="s">
        <v>174</v>
      </c>
      <c r="P31" s="27"/>
      <c r="Q31" s="27"/>
      <c r="R31" s="27"/>
      <c r="S31" s="28"/>
      <c r="T31" s="235"/>
      <c r="U31" s="328"/>
      <c r="V31" s="328"/>
      <c r="W31" s="329"/>
      <c r="X31" s="329"/>
      <c r="Y31" s="329"/>
      <c r="Z31" s="329"/>
      <c r="AA31" s="329"/>
      <c r="AB31" s="329"/>
      <c r="AC31" s="329"/>
      <c r="AD31" s="337"/>
      <c r="AE31" s="337"/>
      <c r="AF31" s="337"/>
      <c r="AG31" s="330"/>
      <c r="AH31" s="330"/>
      <c r="AI31" s="330"/>
      <c r="AJ31" s="330"/>
      <c r="AK31" s="310"/>
      <c r="AL31" s="310"/>
      <c r="AM31" s="310"/>
      <c r="AN31" s="310"/>
      <c r="AO31" s="310"/>
      <c r="AP31" s="310"/>
      <c r="AQ31" s="310"/>
      <c r="AR31" s="310"/>
      <c r="AS31" s="310"/>
      <c r="AT31" s="310"/>
      <c r="AU31" s="310"/>
      <c r="AV31" s="310"/>
      <c r="AW31" s="310"/>
      <c r="AX31" s="310"/>
      <c r="AY31" s="310"/>
      <c r="AZ31" s="310"/>
      <c r="BA31" s="310"/>
      <c r="BB31" s="310"/>
      <c r="BC31" s="310"/>
      <c r="BD31" s="310"/>
      <c r="BE31" s="310"/>
      <c r="BF31" s="310"/>
      <c r="BG31" s="310"/>
      <c r="BH31" s="310"/>
      <c r="BI31" s="310"/>
      <c r="BJ31" s="310"/>
      <c r="BK31" s="310"/>
      <c r="BL31" s="310"/>
      <c r="BM31" s="310"/>
      <c r="BN31" s="310"/>
      <c r="BO31" s="310"/>
    </row>
    <row r="32" spans="1:67" ht="12.75" customHeight="1" x14ac:dyDescent="0.2">
      <c r="A32" s="23"/>
      <c r="B32" s="289" t="s">
        <v>37</v>
      </c>
      <c r="C32" s="15">
        <f>V29</f>
        <v>0</v>
      </c>
      <c r="D32" s="257"/>
      <c r="E32" s="219">
        <v>1</v>
      </c>
      <c r="F32" s="422"/>
      <c r="G32" s="423"/>
      <c r="H32" s="258"/>
      <c r="I32" s="117"/>
      <c r="J32" s="115">
        <f t="shared" si="1"/>
        <v>0</v>
      </c>
      <c r="K32" s="116">
        <f>D32*H32</f>
        <v>0</v>
      </c>
      <c r="L32" s="21"/>
      <c r="M32" s="22">
        <f t="shared" si="0"/>
        <v>1</v>
      </c>
      <c r="N32" s="484"/>
      <c r="O32" s="241"/>
      <c r="P32" s="242"/>
      <c r="Q32" s="31"/>
      <c r="R32" s="31"/>
      <c r="S32" s="33"/>
      <c r="T32" s="235"/>
      <c r="U32" s="341"/>
      <c r="V32" s="328"/>
      <c r="W32" s="329"/>
      <c r="X32" s="328"/>
      <c r="Y32" s="329"/>
      <c r="Z32" s="329"/>
      <c r="AA32" s="328"/>
      <c r="AB32" s="328"/>
      <c r="AC32" s="328"/>
      <c r="AD32" s="337"/>
      <c r="AE32" s="337"/>
      <c r="AF32" s="337"/>
      <c r="AG32" s="330"/>
      <c r="AH32" s="330"/>
      <c r="AI32" s="330"/>
      <c r="AJ32" s="330"/>
      <c r="AK32" s="310"/>
      <c r="AL32" s="310"/>
      <c r="AM32" s="310"/>
      <c r="AN32" s="310"/>
      <c r="AO32" s="310"/>
      <c r="AP32" s="310"/>
      <c r="AQ32" s="310"/>
      <c r="AR32" s="310"/>
      <c r="AS32" s="310"/>
      <c r="AT32" s="310"/>
      <c r="AU32" s="310"/>
      <c r="AV32" s="310"/>
      <c r="AW32" s="310"/>
      <c r="AX32" s="310"/>
      <c r="AY32" s="310"/>
      <c r="AZ32" s="310"/>
      <c r="BA32" s="310"/>
      <c r="BB32" s="310"/>
      <c r="BC32" s="310"/>
      <c r="BD32" s="310"/>
      <c r="BE32" s="310"/>
      <c r="BF32" s="310"/>
      <c r="BG32" s="310"/>
      <c r="BH32" s="310"/>
      <c r="BI32" s="310"/>
      <c r="BJ32" s="310"/>
      <c r="BK32" s="310"/>
      <c r="BL32" s="310"/>
      <c r="BM32" s="310"/>
      <c r="BN32" s="310"/>
      <c r="BO32" s="310"/>
    </row>
    <row r="33" spans="1:67" ht="12.75" customHeight="1" thickBot="1" x14ac:dyDescent="0.25">
      <c r="A33" s="23"/>
      <c r="B33" s="289" t="s">
        <v>112</v>
      </c>
      <c r="C33" s="15">
        <f>V30</f>
        <v>0</v>
      </c>
      <c r="D33" s="257"/>
      <c r="E33" s="251">
        <v>1</v>
      </c>
      <c r="F33" s="424"/>
      <c r="G33" s="425"/>
      <c r="H33" s="258"/>
      <c r="I33" s="117"/>
      <c r="J33" s="115">
        <f t="shared" si="1"/>
        <v>0</v>
      </c>
      <c r="K33" s="116">
        <f>D33*H33</f>
        <v>0</v>
      </c>
      <c r="L33" s="21"/>
      <c r="M33" s="22">
        <f t="shared" si="0"/>
        <v>1</v>
      </c>
      <c r="N33" s="484"/>
      <c r="O33" s="480"/>
      <c r="P33" s="481"/>
      <c r="Q33" s="481"/>
      <c r="R33" s="481"/>
      <c r="S33" s="482"/>
      <c r="T33" s="235"/>
      <c r="U33" s="328"/>
      <c r="V33" s="328"/>
      <c r="W33" s="329"/>
      <c r="X33" s="328"/>
      <c r="Y33" s="329"/>
      <c r="Z33" s="329"/>
      <c r="AA33" s="328"/>
      <c r="AB33" s="328"/>
      <c r="AC33" s="328"/>
      <c r="AD33" s="337"/>
      <c r="AE33" s="337"/>
      <c r="AF33" s="337"/>
      <c r="AG33" s="330"/>
      <c r="AH33" s="330"/>
      <c r="AI33" s="330"/>
      <c r="AJ33" s="330"/>
      <c r="AK33" s="310"/>
      <c r="AL33" s="310"/>
      <c r="AM33" s="310"/>
      <c r="AN33" s="310"/>
      <c r="AO33" s="310"/>
      <c r="AP33" s="310"/>
      <c r="AQ33" s="310"/>
      <c r="AR33" s="310"/>
      <c r="AS33" s="310"/>
      <c r="AT33" s="310"/>
      <c r="AU33" s="310"/>
      <c r="AV33" s="310"/>
      <c r="AW33" s="310"/>
      <c r="AX33" s="310"/>
      <c r="AY33" s="310"/>
      <c r="AZ33" s="310"/>
      <c r="BA33" s="310"/>
      <c r="BB33" s="310"/>
      <c r="BC33" s="310"/>
      <c r="BD33" s="310"/>
      <c r="BE33" s="310"/>
      <c r="BF33" s="310"/>
      <c r="BG33" s="310"/>
      <c r="BH33" s="310"/>
      <c r="BI33" s="310"/>
      <c r="BJ33" s="310"/>
      <c r="BK33" s="310"/>
      <c r="BL33" s="310"/>
      <c r="BM33" s="310"/>
      <c r="BN33" s="310"/>
      <c r="BO33" s="310"/>
    </row>
    <row r="34" spans="1:67" ht="12.75" customHeight="1" thickBot="1" x14ac:dyDescent="0.25">
      <c r="A34" s="23"/>
      <c r="B34" s="268" t="s">
        <v>39</v>
      </c>
      <c r="C34" s="269">
        <f>SUM(C23:C25,C26,C27,C28,C29,C30,C31,C32,C33)</f>
        <v>439.7</v>
      </c>
      <c r="D34" s="269">
        <f>SUM(D23:D25,C26,C27,C28,C29,D30,C31,D32,D33)</f>
        <v>439.7</v>
      </c>
      <c r="E34" s="270"/>
      <c r="F34" s="270"/>
      <c r="G34" s="270"/>
      <c r="H34" s="271"/>
      <c r="I34" s="272"/>
      <c r="J34" s="273">
        <f>SUM(J23:J33)</f>
        <v>88.66</v>
      </c>
      <c r="K34" s="274">
        <f>SUM(K23:K33)</f>
        <v>88.66</v>
      </c>
      <c r="L34" s="21"/>
      <c r="M34" s="22">
        <f t="shared" si="0"/>
        <v>1</v>
      </c>
      <c r="N34" s="145"/>
      <c r="O34" s="491" t="s">
        <v>116</v>
      </c>
      <c r="P34" s="492"/>
      <c r="Q34" s="492"/>
      <c r="R34" s="492"/>
      <c r="S34" s="493"/>
      <c r="T34" s="235"/>
      <c r="U34" s="328"/>
      <c r="V34" s="328"/>
      <c r="W34" s="329"/>
      <c r="X34" s="328"/>
      <c r="Y34" s="329"/>
      <c r="Z34" s="329"/>
      <c r="AA34" s="328"/>
      <c r="AB34" s="328"/>
      <c r="AC34" s="328"/>
      <c r="AD34" s="337"/>
      <c r="AE34" s="337"/>
      <c r="AF34" s="337"/>
      <c r="AG34" s="330"/>
      <c r="AH34" s="330"/>
      <c r="AI34" s="330"/>
      <c r="AJ34" s="330"/>
      <c r="AK34" s="310"/>
      <c r="AL34" s="310"/>
      <c r="AM34" s="310"/>
      <c r="AN34" s="310"/>
      <c r="AO34" s="310"/>
      <c r="AP34" s="310"/>
      <c r="AQ34" s="310"/>
      <c r="AR34" s="310"/>
      <c r="AS34" s="310"/>
      <c r="AT34" s="310"/>
      <c r="AU34" s="310"/>
      <c r="AV34" s="310"/>
      <c r="AW34" s="310"/>
      <c r="AX34" s="310"/>
      <c r="AY34" s="310"/>
      <c r="AZ34" s="310"/>
      <c r="BA34" s="310"/>
      <c r="BB34" s="310"/>
      <c r="BC34" s="310"/>
      <c r="BD34" s="310"/>
      <c r="BE34" s="310"/>
      <c r="BF34" s="310"/>
      <c r="BG34" s="310"/>
      <c r="BH34" s="310"/>
      <c r="BI34" s="310"/>
      <c r="BJ34" s="310"/>
      <c r="BK34" s="310"/>
      <c r="BL34" s="310"/>
      <c r="BM34" s="310"/>
      <c r="BN34" s="310"/>
      <c r="BO34" s="310"/>
    </row>
    <row r="35" spans="1:67" ht="12.75" customHeight="1" x14ac:dyDescent="0.25">
      <c r="A35" s="23"/>
      <c r="B35" s="475" t="s">
        <v>113</v>
      </c>
      <c r="C35" s="476"/>
      <c r="D35" s="281"/>
      <c r="E35" s="282"/>
      <c r="F35" s="283"/>
      <c r="G35" s="284"/>
      <c r="H35" s="285"/>
      <c r="I35" s="286"/>
      <c r="J35" s="287"/>
      <c r="K35" s="288"/>
      <c r="L35" s="21"/>
      <c r="M35" s="22">
        <f t="shared" si="0"/>
        <v>1</v>
      </c>
      <c r="N35" s="145"/>
      <c r="O35" s="448" t="s">
        <v>131</v>
      </c>
      <c r="P35" s="449"/>
      <c r="Q35" s="449"/>
      <c r="R35" s="449"/>
      <c r="S35" s="450"/>
      <c r="T35" s="235"/>
      <c r="U35" s="328"/>
      <c r="V35" s="328"/>
      <c r="W35" s="329"/>
      <c r="X35" s="328"/>
      <c r="Y35" s="329"/>
      <c r="Z35" s="329"/>
      <c r="AA35" s="328"/>
      <c r="AB35" s="328"/>
      <c r="AC35" s="328"/>
      <c r="AD35" s="337"/>
      <c r="AE35" s="337"/>
      <c r="AF35" s="337"/>
      <c r="AG35" s="330"/>
      <c r="AH35" s="330"/>
      <c r="AI35" s="330"/>
      <c r="AJ35" s="330"/>
      <c r="AK35" s="310"/>
      <c r="AL35" s="310"/>
      <c r="AM35" s="310"/>
      <c r="AN35" s="310"/>
      <c r="AO35" s="310"/>
      <c r="AP35" s="310"/>
      <c r="AQ35" s="310"/>
      <c r="AR35" s="310"/>
      <c r="AS35" s="310"/>
      <c r="AT35" s="310"/>
      <c r="AU35" s="310"/>
      <c r="AV35" s="310"/>
      <c r="AW35" s="310"/>
      <c r="AX35" s="310"/>
      <c r="AY35" s="310"/>
      <c r="AZ35" s="310"/>
      <c r="BA35" s="310"/>
      <c r="BB35" s="310"/>
      <c r="BC35" s="310"/>
      <c r="BD35" s="310"/>
      <c r="BE35" s="310"/>
      <c r="BF35" s="310"/>
      <c r="BG35" s="310"/>
      <c r="BH35" s="310"/>
      <c r="BI35" s="310"/>
      <c r="BJ35" s="310"/>
      <c r="BK35" s="310"/>
      <c r="BL35" s="310"/>
      <c r="BM35" s="310"/>
      <c r="BN35" s="310"/>
      <c r="BO35" s="310"/>
    </row>
    <row r="36" spans="1:67" ht="12.75" customHeight="1" x14ac:dyDescent="0.25">
      <c r="A36" s="23"/>
      <c r="B36" s="289" t="s">
        <v>31</v>
      </c>
      <c r="C36" s="16">
        <f>(D36+((D36+D37)=0)*((D43+C44)&gt;0)*1E-50)/(D36+D37+1E-50)*(D36+D37+D43-C43)</f>
        <v>0</v>
      </c>
      <c r="D36" s="255"/>
      <c r="E36" s="219">
        <v>0.26</v>
      </c>
      <c r="F36" s="422"/>
      <c r="G36" s="423"/>
      <c r="H36" s="258"/>
      <c r="I36" s="117"/>
      <c r="J36" s="115">
        <f t="shared" ref="J36:J46" si="2">C36*E36</f>
        <v>0</v>
      </c>
      <c r="K36" s="116">
        <f>D36*H36</f>
        <v>0</v>
      </c>
      <c r="L36" s="21"/>
      <c r="M36" s="22">
        <f t="shared" si="0"/>
        <v>1</v>
      </c>
      <c r="N36" s="145"/>
      <c r="O36" s="448" t="s">
        <v>171</v>
      </c>
      <c r="P36" s="449"/>
      <c r="Q36" s="449"/>
      <c r="R36" s="449"/>
      <c r="S36" s="450"/>
      <c r="T36" s="235"/>
      <c r="U36" s="328"/>
      <c r="V36" s="328"/>
      <c r="W36" s="329"/>
      <c r="X36" s="328"/>
      <c r="Y36" s="329"/>
      <c r="Z36" s="329"/>
      <c r="AA36" s="328"/>
      <c r="AB36" s="328"/>
      <c r="AC36" s="328"/>
      <c r="AD36" s="337"/>
      <c r="AE36" s="337"/>
      <c r="AF36" s="337"/>
      <c r="AG36" s="330"/>
      <c r="AH36" s="330"/>
      <c r="AI36" s="330"/>
      <c r="AJ36" s="330"/>
      <c r="AK36" s="310"/>
      <c r="AL36" s="310"/>
      <c r="AM36" s="310"/>
      <c r="AN36" s="310"/>
      <c r="AO36" s="310"/>
      <c r="AP36" s="310"/>
      <c r="AQ36" s="310"/>
      <c r="AR36" s="310"/>
      <c r="AS36" s="310"/>
      <c r="AT36" s="310"/>
      <c r="AU36" s="310"/>
      <c r="AV36" s="310"/>
      <c r="AW36" s="310"/>
      <c r="AX36" s="310"/>
      <c r="AY36" s="310"/>
      <c r="AZ36" s="310"/>
      <c r="BA36" s="310"/>
      <c r="BB36" s="310"/>
      <c r="BC36" s="310"/>
      <c r="BD36" s="310"/>
      <c r="BE36" s="310"/>
      <c r="BF36" s="310"/>
      <c r="BG36" s="310"/>
      <c r="BH36" s="310"/>
      <c r="BI36" s="310"/>
      <c r="BJ36" s="310"/>
      <c r="BK36" s="310"/>
      <c r="BL36" s="310"/>
      <c r="BM36" s="310"/>
      <c r="BN36" s="310"/>
      <c r="BO36" s="310"/>
    </row>
    <row r="37" spans="1:67" ht="12.75" customHeight="1" x14ac:dyDescent="0.2">
      <c r="A37" s="23"/>
      <c r="B37" s="370" t="s">
        <v>190</v>
      </c>
      <c r="C37" s="17">
        <f>D37/(D36+D37+1E-50)*(D36+D37+D43-C43)</f>
        <v>0</v>
      </c>
      <c r="D37" s="256"/>
      <c r="E37" s="219">
        <v>0.6</v>
      </c>
      <c r="F37" s="422"/>
      <c r="G37" s="423"/>
      <c r="H37" s="258"/>
      <c r="I37" s="117"/>
      <c r="J37" s="115">
        <f t="shared" si="2"/>
        <v>0</v>
      </c>
      <c r="K37" s="116">
        <f>D37*H37</f>
        <v>0</v>
      </c>
      <c r="L37" s="21"/>
      <c r="M37" s="22">
        <f t="shared" si="0"/>
        <v>1</v>
      </c>
      <c r="N37" s="145"/>
      <c r="O37" s="448" t="s">
        <v>170</v>
      </c>
      <c r="P37" s="449"/>
      <c r="Q37" s="449"/>
      <c r="R37" s="449"/>
      <c r="S37" s="450"/>
      <c r="T37" s="310"/>
      <c r="U37" s="328"/>
      <c r="V37" s="328"/>
      <c r="W37" s="329"/>
      <c r="X37" s="328"/>
      <c r="Y37" s="329"/>
      <c r="Z37" s="329"/>
      <c r="AA37" s="328"/>
      <c r="AB37" s="328"/>
      <c r="AC37" s="328"/>
      <c r="AD37" s="337"/>
      <c r="AE37" s="337"/>
      <c r="AF37" s="337"/>
      <c r="AG37" s="330"/>
      <c r="AH37" s="330"/>
      <c r="AI37" s="330"/>
      <c r="AJ37" s="330"/>
      <c r="AK37" s="310"/>
      <c r="AL37" s="310"/>
      <c r="AM37" s="310"/>
      <c r="AN37" s="310"/>
      <c r="AO37" s="310"/>
      <c r="AP37" s="310"/>
      <c r="AQ37" s="310"/>
      <c r="AR37" s="310"/>
      <c r="AS37" s="310"/>
      <c r="AT37" s="310"/>
      <c r="AU37" s="310"/>
      <c r="AV37" s="310"/>
      <c r="AW37" s="310"/>
      <c r="AX37" s="310"/>
      <c r="AY37" s="310"/>
      <c r="AZ37" s="310"/>
      <c r="BA37" s="310"/>
      <c r="BB37" s="310"/>
      <c r="BC37" s="310"/>
      <c r="BD37" s="310"/>
      <c r="BE37" s="310"/>
      <c r="BF37" s="310"/>
      <c r="BG37" s="310"/>
      <c r="BH37" s="310"/>
      <c r="BI37" s="310"/>
      <c r="BJ37" s="310"/>
      <c r="BK37" s="310"/>
      <c r="BL37" s="310"/>
      <c r="BM37" s="310"/>
      <c r="BN37" s="310"/>
      <c r="BO37" s="310"/>
    </row>
    <row r="38" spans="1:67" ht="12.75" customHeight="1" x14ac:dyDescent="0.2">
      <c r="A38" s="23"/>
      <c r="B38" s="289" t="s">
        <v>32</v>
      </c>
      <c r="C38" s="113">
        <f>D38+D45+D46-C45-C46</f>
        <v>0</v>
      </c>
      <c r="D38" s="256"/>
      <c r="E38" s="219">
        <v>0.14000000000000001</v>
      </c>
      <c r="F38" s="422"/>
      <c r="G38" s="423"/>
      <c r="H38" s="258"/>
      <c r="I38" s="117"/>
      <c r="J38" s="115">
        <f t="shared" si="2"/>
        <v>0</v>
      </c>
      <c r="K38" s="116">
        <f>D38*H38</f>
        <v>0</v>
      </c>
      <c r="L38" s="21"/>
      <c r="M38" s="22">
        <f t="shared" si="0"/>
        <v>1</v>
      </c>
      <c r="N38" s="145"/>
      <c r="O38" s="448" t="s">
        <v>168</v>
      </c>
      <c r="P38" s="449"/>
      <c r="Q38" s="449"/>
      <c r="R38" s="449"/>
      <c r="S38" s="450"/>
      <c r="T38" s="310"/>
      <c r="U38" s="328"/>
      <c r="V38" s="338">
        <f>W38+AA38-Y38</f>
        <v>0</v>
      </c>
      <c r="W38" s="329">
        <f>(Z$27=Z38)*Y$27</f>
        <v>0</v>
      </c>
      <c r="X38" s="329"/>
      <c r="Y38" s="329">
        <f>(Z38&gt;0)*(AA38-AF38)</f>
        <v>0</v>
      </c>
      <c r="Z38" s="335">
        <f>(AA38-AF38)</f>
        <v>0</v>
      </c>
      <c r="AA38" s="335">
        <f>AB38+AE38</f>
        <v>0</v>
      </c>
      <c r="AB38" s="329">
        <f>$AD$26*AC38/($AC$27+1E-50)</f>
        <v>0</v>
      </c>
      <c r="AC38" s="329">
        <f>AD38*AE38</f>
        <v>0</v>
      </c>
      <c r="AD38" s="337">
        <f>(AH38=0)*1</f>
        <v>1</v>
      </c>
      <c r="AE38" s="331">
        <f>MIN(AG38,SUM(D36,D37,D43))</f>
        <v>0</v>
      </c>
      <c r="AF38" s="331">
        <f>SUM(D36,D37,D43)</f>
        <v>0</v>
      </c>
      <c r="AG38" s="330">
        <f>INT(10*(D43/SUM(D$30,D$32,D$33,D$43,D$45,D$46,1E-50)*(MIN(0.5*K$10,0.15*C$11)))+0.5)/10</f>
        <v>0</v>
      </c>
      <c r="AH38" s="333">
        <f>AG38-AE38</f>
        <v>0</v>
      </c>
      <c r="AI38" s="330"/>
      <c r="AJ38" s="330"/>
      <c r="AK38" s="310"/>
      <c r="AL38" s="310"/>
      <c r="AM38" s="310"/>
      <c r="AN38" s="310"/>
      <c r="AO38" s="310"/>
      <c r="AP38" s="310"/>
      <c r="AQ38" s="310"/>
      <c r="AR38" s="310"/>
      <c r="AS38" s="310"/>
      <c r="AT38" s="310"/>
      <c r="AU38" s="310"/>
      <c r="AV38" s="310"/>
      <c r="AW38" s="310"/>
      <c r="AX38" s="310"/>
      <c r="AY38" s="310"/>
      <c r="AZ38" s="310"/>
      <c r="BA38" s="310"/>
      <c r="BB38" s="310"/>
      <c r="BC38" s="310"/>
      <c r="BD38" s="310"/>
      <c r="BE38" s="310"/>
      <c r="BF38" s="310"/>
      <c r="BG38" s="310"/>
      <c r="BH38" s="310"/>
      <c r="BI38" s="310"/>
      <c r="BJ38" s="310"/>
      <c r="BK38" s="310"/>
      <c r="BL38" s="310"/>
      <c r="BM38" s="310"/>
      <c r="BN38" s="310"/>
      <c r="BO38" s="310"/>
    </row>
    <row r="39" spans="1:67" ht="12.75" customHeight="1" x14ac:dyDescent="0.2">
      <c r="A39" s="23"/>
      <c r="B39" s="289" t="s">
        <v>33</v>
      </c>
      <c r="C39" s="443"/>
      <c r="D39" s="444"/>
      <c r="E39" s="219">
        <v>0.14000000000000001</v>
      </c>
      <c r="F39" s="422"/>
      <c r="G39" s="423"/>
      <c r="H39" s="258"/>
      <c r="I39" s="117"/>
      <c r="J39" s="115">
        <f t="shared" si="2"/>
        <v>0</v>
      </c>
      <c r="K39" s="116">
        <f>C39*H39</f>
        <v>0</v>
      </c>
      <c r="L39" s="21"/>
      <c r="M39" s="22">
        <f t="shared" si="0"/>
        <v>1</v>
      </c>
      <c r="N39" s="145"/>
      <c r="O39" s="448" t="s">
        <v>165</v>
      </c>
      <c r="P39" s="449"/>
      <c r="Q39" s="449"/>
      <c r="R39" s="449"/>
      <c r="S39" s="450"/>
      <c r="T39" s="235"/>
      <c r="U39" s="328"/>
      <c r="V39" s="338">
        <f>W39+AA39-Y39</f>
        <v>0</v>
      </c>
      <c r="W39" s="329">
        <f>(Z$27=Z39)*Y$27</f>
        <v>0</v>
      </c>
      <c r="X39" s="329"/>
      <c r="Y39" s="329">
        <f>(Z39&gt;0)*(AA39-AF39)</f>
        <v>0</v>
      </c>
      <c r="Z39" s="335">
        <f>(AA39-AF39)</f>
        <v>0</v>
      </c>
      <c r="AA39" s="335">
        <f>AB39+AE39</f>
        <v>0</v>
      </c>
      <c r="AB39" s="329">
        <f>$AD$26*AC39/($AC$27+1E-50)</f>
        <v>0</v>
      </c>
      <c r="AC39" s="329">
        <f>AD39*AE39</f>
        <v>0</v>
      </c>
      <c r="AD39" s="337">
        <f>(AH39=0)*1</f>
        <v>1</v>
      </c>
      <c r="AE39" s="331">
        <f>MIN(AG39,SUM(D38,D45))</f>
        <v>0</v>
      </c>
      <c r="AF39" s="331">
        <f>SUM(D38,D45)</f>
        <v>0</v>
      </c>
      <c r="AG39" s="330">
        <f>INT(10*(D45/SUM(D$30,D$32,D$33,D$43,D$45,D$46,1E-50)*(MIN(0.5*K$10,0.15*C$11)))+0.5)/10</f>
        <v>0</v>
      </c>
      <c r="AH39" s="333">
        <f>AG39-AE39</f>
        <v>0</v>
      </c>
      <c r="AI39" s="330"/>
      <c r="AJ39" s="330"/>
      <c r="AK39" s="310"/>
      <c r="AL39" s="310"/>
      <c r="AM39" s="310"/>
      <c r="AN39" s="310"/>
      <c r="AO39" s="310"/>
      <c r="AP39" s="310"/>
      <c r="AQ39" s="310"/>
      <c r="AR39" s="310"/>
      <c r="AS39" s="310"/>
      <c r="AT39" s="310"/>
      <c r="AU39" s="310"/>
      <c r="AV39" s="310"/>
      <c r="AW39" s="310"/>
      <c r="AX39" s="310"/>
      <c r="AY39" s="310"/>
      <c r="AZ39" s="310"/>
      <c r="BA39" s="310"/>
      <c r="BB39" s="310"/>
      <c r="BC39" s="310"/>
      <c r="BD39" s="310"/>
      <c r="BE39" s="310"/>
      <c r="BF39" s="310"/>
      <c r="BG39" s="310"/>
      <c r="BH39" s="310"/>
      <c r="BI39" s="310"/>
      <c r="BJ39" s="310"/>
      <c r="BK39" s="310"/>
      <c r="BL39" s="310"/>
      <c r="BM39" s="310"/>
      <c r="BN39" s="310"/>
      <c r="BO39" s="310"/>
    </row>
    <row r="40" spans="1:67" ht="12.75" customHeight="1" x14ac:dyDescent="0.2">
      <c r="A40" s="23"/>
      <c r="B40" s="289" t="s">
        <v>161</v>
      </c>
      <c r="C40" s="441"/>
      <c r="D40" s="442"/>
      <c r="E40" s="219">
        <v>0.26</v>
      </c>
      <c r="F40" s="422"/>
      <c r="G40" s="423"/>
      <c r="H40" s="258"/>
      <c r="I40" s="117"/>
      <c r="J40" s="115">
        <f t="shared" si="2"/>
        <v>0</v>
      </c>
      <c r="K40" s="116">
        <f>C40*H40</f>
        <v>0</v>
      </c>
      <c r="L40" s="21"/>
      <c r="M40" s="22">
        <f t="shared" si="0"/>
        <v>1</v>
      </c>
      <c r="N40" s="147"/>
      <c r="O40" s="485"/>
      <c r="P40" s="486"/>
      <c r="Q40" s="486"/>
      <c r="R40" s="486"/>
      <c r="S40" s="487"/>
      <c r="T40" s="235"/>
      <c r="U40" s="342"/>
      <c r="V40" s="338">
        <f>W40+AA40-Y40</f>
        <v>0</v>
      </c>
      <c r="W40" s="329">
        <f>(Z$27=Z40)*Y$27</f>
        <v>0</v>
      </c>
      <c r="X40" s="329"/>
      <c r="Y40" s="329">
        <f>(Z40&gt;0)*(AA40-AF40)</f>
        <v>0</v>
      </c>
      <c r="Z40" s="335">
        <f>(AA40-AF40)</f>
        <v>0</v>
      </c>
      <c r="AA40" s="335">
        <f>AB40+AE40</f>
        <v>0</v>
      </c>
      <c r="AB40" s="329">
        <f>$AD$26*AC40/($AC$27+1E-50)</f>
        <v>0</v>
      </c>
      <c r="AC40" s="329">
        <f>AD40*AE40</f>
        <v>0</v>
      </c>
      <c r="AD40" s="337">
        <f>(AH40=0)*1</f>
        <v>1</v>
      </c>
      <c r="AE40" s="331">
        <f>MIN(AG40,SUM(D38,D46))</f>
        <v>0</v>
      </c>
      <c r="AF40" s="331">
        <f>SUM(D38,D46)</f>
        <v>0</v>
      </c>
      <c r="AG40" s="330">
        <f>INT(10*(D46/SUM(D$30,D$32,D$33,D$43,D$45,D$46,1E-50)*(MIN(0.5*K$10,0.15*C$11)))+0.5)/10</f>
        <v>0</v>
      </c>
      <c r="AH40" s="333">
        <f>AG40-AE40</f>
        <v>0</v>
      </c>
      <c r="AI40" s="330"/>
      <c r="AJ40" s="330"/>
      <c r="AK40" s="310"/>
      <c r="AL40" s="310"/>
      <c r="AM40" s="310"/>
      <c r="AN40" s="310"/>
      <c r="AO40" s="310"/>
      <c r="AP40" s="310"/>
      <c r="AQ40" s="310"/>
      <c r="AR40" s="310"/>
      <c r="AS40" s="310"/>
      <c r="AT40" s="310"/>
      <c r="AU40" s="310"/>
      <c r="AV40" s="310"/>
      <c r="AW40" s="310"/>
      <c r="AX40" s="310"/>
      <c r="AY40" s="310"/>
      <c r="AZ40" s="310"/>
      <c r="BA40" s="310"/>
      <c r="BB40" s="310"/>
      <c r="BC40" s="310"/>
      <c r="BD40" s="310"/>
      <c r="BE40" s="310"/>
      <c r="BF40" s="310"/>
      <c r="BG40" s="310"/>
      <c r="BH40" s="310"/>
      <c r="BI40" s="310"/>
      <c r="BJ40" s="310"/>
      <c r="BK40" s="310"/>
      <c r="BL40" s="310"/>
      <c r="BM40" s="310"/>
      <c r="BN40" s="310"/>
      <c r="BO40" s="310"/>
    </row>
    <row r="41" spans="1:67" ht="12.75" customHeight="1" x14ac:dyDescent="0.2">
      <c r="A41" s="23"/>
      <c r="B41" s="289" t="s">
        <v>162</v>
      </c>
      <c r="C41" s="443"/>
      <c r="D41" s="444"/>
      <c r="E41" s="219">
        <v>0.24</v>
      </c>
      <c r="F41" s="422"/>
      <c r="G41" s="423"/>
      <c r="H41" s="258"/>
      <c r="I41" s="117"/>
      <c r="J41" s="115">
        <f t="shared" si="2"/>
        <v>0</v>
      </c>
      <c r="K41" s="116">
        <f>C41*H41</f>
        <v>0</v>
      </c>
      <c r="L41" s="21"/>
      <c r="M41" s="22">
        <f t="shared" si="0"/>
        <v>1</v>
      </c>
      <c r="N41" s="147"/>
      <c r="O41" s="488"/>
      <c r="P41" s="489"/>
      <c r="Q41" s="489"/>
      <c r="R41" s="489"/>
      <c r="S41" s="490"/>
      <c r="T41" s="235"/>
      <c r="U41" s="342"/>
      <c r="V41" s="342"/>
      <c r="W41" s="329"/>
      <c r="X41" s="329"/>
      <c r="Y41" s="329"/>
      <c r="Z41" s="329"/>
      <c r="AA41" s="335"/>
      <c r="AB41" s="342"/>
      <c r="AC41" s="342"/>
      <c r="AD41" s="337"/>
      <c r="AE41" s="337"/>
      <c r="AF41" s="337"/>
      <c r="AG41" s="330"/>
      <c r="AH41" s="330"/>
      <c r="AI41" s="330"/>
      <c r="AJ41" s="330"/>
      <c r="AK41" s="310"/>
      <c r="AL41" s="310"/>
      <c r="AM41" s="310"/>
      <c r="AN41" s="310"/>
      <c r="AO41" s="310"/>
      <c r="AP41" s="310"/>
      <c r="AQ41" s="310"/>
      <c r="AR41" s="310"/>
      <c r="AS41" s="310"/>
      <c r="AT41" s="310"/>
      <c r="AU41" s="310"/>
      <c r="AV41" s="310"/>
      <c r="AW41" s="310"/>
      <c r="AX41" s="310"/>
      <c r="AY41" s="310"/>
      <c r="AZ41" s="310"/>
      <c r="BA41" s="310"/>
      <c r="BB41" s="310"/>
      <c r="BC41" s="310"/>
      <c r="BD41" s="310"/>
      <c r="BE41" s="310"/>
      <c r="BF41" s="310"/>
      <c r="BG41" s="310"/>
      <c r="BH41" s="310"/>
      <c r="BI41" s="310"/>
      <c r="BJ41" s="310"/>
      <c r="BK41" s="310"/>
      <c r="BL41" s="310"/>
      <c r="BM41" s="310"/>
      <c r="BN41" s="310"/>
      <c r="BO41" s="310"/>
    </row>
    <row r="42" spans="1:67" ht="12.75" customHeight="1" x14ac:dyDescent="0.2">
      <c r="A42" s="23"/>
      <c r="B42" s="289" t="s">
        <v>163</v>
      </c>
      <c r="C42" s="443"/>
      <c r="D42" s="444"/>
      <c r="E42" s="219">
        <v>0.24</v>
      </c>
      <c r="F42" s="422"/>
      <c r="G42" s="423"/>
      <c r="H42" s="258"/>
      <c r="I42" s="117"/>
      <c r="J42" s="115">
        <f t="shared" si="2"/>
        <v>0</v>
      </c>
      <c r="K42" s="116">
        <f>C42*H42</f>
        <v>0</v>
      </c>
      <c r="L42" s="21"/>
      <c r="M42" s="22">
        <f t="shared" si="0"/>
        <v>1</v>
      </c>
      <c r="N42" s="147"/>
      <c r="O42" s="491" t="s">
        <v>122</v>
      </c>
      <c r="P42" s="492"/>
      <c r="Q42" s="492"/>
      <c r="R42" s="492"/>
      <c r="S42" s="493"/>
      <c r="T42" s="235"/>
      <c r="U42" s="342"/>
      <c r="V42" s="342"/>
      <c r="W42" s="342"/>
      <c r="X42" s="342"/>
      <c r="Y42" s="342"/>
      <c r="Z42" s="330"/>
      <c r="AA42" s="330"/>
      <c r="AB42" s="330"/>
      <c r="AC42" s="330"/>
      <c r="AD42" s="330"/>
      <c r="AE42" s="330"/>
      <c r="AF42" s="330"/>
      <c r="AG42" s="330"/>
      <c r="AH42" s="330"/>
      <c r="AI42" s="330"/>
      <c r="AJ42" s="330"/>
      <c r="AK42" s="310"/>
      <c r="AL42" s="310"/>
      <c r="AM42" s="310"/>
      <c r="AN42" s="310"/>
      <c r="AO42" s="310"/>
      <c r="AP42" s="310"/>
      <c r="AQ42" s="310"/>
      <c r="AR42" s="310"/>
      <c r="AS42" s="310"/>
      <c r="AT42" s="310"/>
      <c r="AU42" s="310"/>
      <c r="AV42" s="310"/>
      <c r="AW42" s="310"/>
      <c r="AX42" s="310"/>
      <c r="AY42" s="310"/>
      <c r="AZ42" s="310"/>
      <c r="BA42" s="310"/>
      <c r="BB42" s="310"/>
      <c r="BC42" s="310"/>
      <c r="BD42" s="310"/>
      <c r="BE42" s="310"/>
      <c r="BF42" s="310"/>
      <c r="BG42" s="310"/>
      <c r="BH42" s="310"/>
      <c r="BI42" s="310"/>
      <c r="BJ42" s="310"/>
      <c r="BK42" s="310"/>
      <c r="BL42" s="310"/>
      <c r="BM42" s="310"/>
      <c r="BN42" s="310"/>
      <c r="BO42" s="310"/>
    </row>
    <row r="43" spans="1:67" ht="12.75" customHeight="1" x14ac:dyDescent="0.2">
      <c r="A43" s="23"/>
      <c r="B43" s="289" t="s">
        <v>35</v>
      </c>
      <c r="C43" s="15">
        <f>V38</f>
        <v>0</v>
      </c>
      <c r="D43" s="257"/>
      <c r="E43" s="219">
        <v>1.4</v>
      </c>
      <c r="F43" s="422"/>
      <c r="G43" s="423"/>
      <c r="H43" s="258"/>
      <c r="I43" s="117"/>
      <c r="J43" s="115">
        <f t="shared" si="2"/>
        <v>0</v>
      </c>
      <c r="K43" s="116">
        <f>D43*H43</f>
        <v>0</v>
      </c>
      <c r="L43" s="21"/>
      <c r="M43" s="22">
        <f t="shared" si="0"/>
        <v>1</v>
      </c>
      <c r="N43" s="147"/>
      <c r="O43" s="448" t="s">
        <v>191</v>
      </c>
      <c r="P43" s="449"/>
      <c r="Q43" s="449"/>
      <c r="R43" s="449"/>
      <c r="S43" s="450"/>
      <c r="T43" s="235"/>
      <c r="U43" s="342"/>
      <c r="V43" s="342"/>
      <c r="W43" s="342"/>
      <c r="X43" s="342"/>
      <c r="Y43" s="342"/>
      <c r="Z43" s="330"/>
      <c r="AA43" s="330"/>
      <c r="AB43" s="330"/>
      <c r="AC43" s="330"/>
      <c r="AD43" s="330"/>
      <c r="AE43" s="330"/>
      <c r="AF43" s="330"/>
      <c r="AG43" s="330"/>
      <c r="AH43" s="330"/>
      <c r="AI43" s="330"/>
      <c r="AJ43" s="33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G43" s="310"/>
      <c r="BH43" s="310"/>
      <c r="BI43" s="310"/>
      <c r="BJ43" s="310"/>
      <c r="BK43" s="310"/>
      <c r="BL43" s="310"/>
      <c r="BM43" s="310"/>
      <c r="BN43" s="310"/>
      <c r="BO43" s="310"/>
    </row>
    <row r="44" spans="1:67" ht="12.75" customHeight="1" x14ac:dyDescent="0.2">
      <c r="A44" s="23"/>
      <c r="B44" s="289" t="s">
        <v>183</v>
      </c>
      <c r="C44" s="432"/>
      <c r="D44" s="433"/>
      <c r="E44" s="250">
        <v>1.4</v>
      </c>
      <c r="F44" s="422"/>
      <c r="G44" s="423"/>
      <c r="H44" s="258"/>
      <c r="I44" s="117"/>
      <c r="J44" s="115">
        <f t="shared" si="2"/>
        <v>0</v>
      </c>
      <c r="K44" s="116">
        <f>C44*H44</f>
        <v>0</v>
      </c>
      <c r="L44" s="21"/>
      <c r="M44" s="22">
        <f t="shared" si="0"/>
        <v>1</v>
      </c>
      <c r="N44" s="147"/>
      <c r="O44" s="448" t="s">
        <v>138</v>
      </c>
      <c r="P44" s="449"/>
      <c r="Q44" s="449"/>
      <c r="R44" s="449"/>
      <c r="S44" s="450"/>
      <c r="T44" s="263"/>
      <c r="U44" s="342"/>
      <c r="V44" s="342"/>
      <c r="W44" s="342"/>
      <c r="X44" s="342"/>
      <c r="Y44" s="342"/>
      <c r="Z44" s="330"/>
      <c r="AA44" s="330"/>
      <c r="AB44" s="330"/>
      <c r="AC44" s="330"/>
      <c r="AD44" s="330"/>
      <c r="AE44" s="330"/>
      <c r="AF44" s="330"/>
      <c r="AG44" s="330"/>
      <c r="AH44" s="330"/>
      <c r="AI44" s="330"/>
      <c r="AJ44" s="330"/>
      <c r="AK44" s="310"/>
      <c r="AL44" s="310"/>
      <c r="AM44" s="310"/>
      <c r="AN44" s="310"/>
      <c r="AO44" s="310"/>
      <c r="AP44" s="310"/>
      <c r="AQ44" s="310"/>
      <c r="AR44" s="310"/>
      <c r="AS44" s="310"/>
      <c r="AT44" s="310"/>
      <c r="AU44" s="310"/>
      <c r="AV44" s="310"/>
      <c r="AW44" s="310"/>
      <c r="AX44" s="310"/>
      <c r="AY44" s="310"/>
      <c r="AZ44" s="310"/>
      <c r="BA44" s="310"/>
      <c r="BB44" s="310"/>
      <c r="BC44" s="310"/>
      <c r="BD44" s="310"/>
      <c r="BE44" s="310"/>
      <c r="BF44" s="310"/>
      <c r="BG44" s="310"/>
      <c r="BH44" s="310"/>
      <c r="BI44" s="310"/>
      <c r="BJ44" s="310"/>
      <c r="BK44" s="310"/>
      <c r="BL44" s="310"/>
      <c r="BM44" s="310"/>
      <c r="BN44" s="310"/>
      <c r="BO44" s="310"/>
    </row>
    <row r="45" spans="1:67" ht="12.75" customHeight="1" x14ac:dyDescent="0.2">
      <c r="A45" s="23"/>
      <c r="B45" s="289" t="s">
        <v>37</v>
      </c>
      <c r="C45" s="148">
        <f>V39</f>
        <v>0</v>
      </c>
      <c r="D45" s="261"/>
      <c r="E45" s="219">
        <v>1.4</v>
      </c>
      <c r="F45" s="422"/>
      <c r="G45" s="423"/>
      <c r="H45" s="258"/>
      <c r="I45" s="117"/>
      <c r="J45" s="115">
        <f t="shared" si="2"/>
        <v>0</v>
      </c>
      <c r="K45" s="116">
        <f>D45*H45</f>
        <v>0</v>
      </c>
      <c r="L45" s="21"/>
      <c r="M45" s="22">
        <f t="shared" si="0"/>
        <v>1</v>
      </c>
      <c r="N45" s="149"/>
      <c r="O45" s="448" t="s">
        <v>175</v>
      </c>
      <c r="P45" s="449"/>
      <c r="Q45" s="449"/>
      <c r="R45" s="449"/>
      <c r="S45" s="450"/>
      <c r="T45" s="263"/>
      <c r="U45" s="342"/>
      <c r="V45" s="342"/>
      <c r="W45" s="342"/>
      <c r="X45" s="342"/>
      <c r="Y45" s="342"/>
      <c r="Z45" s="330"/>
      <c r="AA45" s="330"/>
      <c r="AB45" s="330"/>
      <c r="AC45" s="330"/>
      <c r="AD45" s="330"/>
      <c r="AE45" s="330"/>
      <c r="AF45" s="330"/>
      <c r="AG45" s="330"/>
      <c r="AH45" s="330"/>
      <c r="AI45" s="330"/>
      <c r="AJ45" s="330"/>
      <c r="AK45" s="310"/>
      <c r="AL45" s="310"/>
      <c r="AM45" s="310"/>
      <c r="AN45" s="310"/>
      <c r="AO45" s="310"/>
      <c r="AP45" s="310"/>
      <c r="AQ45" s="310"/>
      <c r="AR45" s="310"/>
      <c r="AS45" s="310"/>
      <c r="AT45" s="310"/>
      <c r="AU45" s="310"/>
      <c r="AV45" s="310"/>
      <c r="AW45" s="310"/>
      <c r="AX45" s="310"/>
      <c r="AY45" s="310"/>
      <c r="AZ45" s="310"/>
      <c r="BA45" s="310"/>
      <c r="BB45" s="310"/>
      <c r="BC45" s="310"/>
      <c r="BD45" s="310"/>
      <c r="BE45" s="310"/>
      <c r="BF45" s="310"/>
      <c r="BG45" s="310"/>
      <c r="BH45" s="310"/>
      <c r="BI45" s="310"/>
      <c r="BJ45" s="310"/>
      <c r="BK45" s="310"/>
      <c r="BL45" s="310"/>
      <c r="BM45" s="310"/>
      <c r="BN45" s="310"/>
      <c r="BO45" s="310"/>
    </row>
    <row r="46" spans="1:67" ht="12.75" customHeight="1" thickBot="1" x14ac:dyDescent="0.25">
      <c r="A46" s="23"/>
      <c r="B46" s="289" t="s">
        <v>112</v>
      </c>
      <c r="C46" s="148">
        <f>V40</f>
        <v>0</v>
      </c>
      <c r="D46" s="261"/>
      <c r="E46" s="251">
        <v>1.4</v>
      </c>
      <c r="F46" s="424"/>
      <c r="G46" s="425"/>
      <c r="H46" s="259"/>
      <c r="I46" s="117"/>
      <c r="J46" s="115">
        <f t="shared" si="2"/>
        <v>0</v>
      </c>
      <c r="K46" s="116">
        <f>D46*H46</f>
        <v>0</v>
      </c>
      <c r="L46" s="21"/>
      <c r="M46" s="22">
        <f t="shared" si="0"/>
        <v>1</v>
      </c>
      <c r="N46" s="150"/>
      <c r="O46" s="448" t="s">
        <v>164</v>
      </c>
      <c r="P46" s="449"/>
      <c r="Q46" s="449"/>
      <c r="R46" s="449"/>
      <c r="S46" s="450"/>
      <c r="T46" s="263"/>
      <c r="U46" s="342"/>
      <c r="V46" s="342"/>
      <c r="W46" s="342"/>
      <c r="X46" s="342"/>
      <c r="Y46" s="342"/>
      <c r="Z46" s="330"/>
      <c r="AA46" s="330"/>
      <c r="AB46" s="330"/>
      <c r="AC46" s="330"/>
      <c r="AD46" s="330"/>
      <c r="AE46" s="330"/>
      <c r="AF46" s="330"/>
      <c r="AG46" s="330"/>
      <c r="AH46" s="330"/>
      <c r="AI46" s="330"/>
      <c r="AJ46" s="330"/>
      <c r="AK46" s="310"/>
      <c r="AL46" s="310"/>
      <c r="AM46" s="310"/>
      <c r="AN46" s="310"/>
      <c r="AO46" s="310"/>
      <c r="AP46" s="310"/>
      <c r="AQ46" s="310"/>
      <c r="AR46" s="310"/>
      <c r="AS46" s="310"/>
      <c r="AT46" s="310"/>
      <c r="AU46" s="310"/>
      <c r="AV46" s="310"/>
      <c r="AW46" s="310"/>
      <c r="AX46" s="310"/>
      <c r="AY46" s="310"/>
      <c r="AZ46" s="310"/>
      <c r="BA46" s="310"/>
      <c r="BB46" s="310"/>
      <c r="BC46" s="310"/>
      <c r="BD46" s="310"/>
      <c r="BE46" s="310"/>
      <c r="BF46" s="310"/>
      <c r="BG46" s="310"/>
      <c r="BH46" s="310"/>
      <c r="BI46" s="310"/>
      <c r="BJ46" s="310"/>
      <c r="BK46" s="310"/>
      <c r="BL46" s="310"/>
      <c r="BM46" s="310"/>
      <c r="BN46" s="310"/>
      <c r="BO46" s="310"/>
    </row>
    <row r="47" spans="1:67" ht="12.75" customHeight="1" thickBot="1" x14ac:dyDescent="0.25">
      <c r="A47" s="151"/>
      <c r="B47" s="268" t="s">
        <v>41</v>
      </c>
      <c r="C47" s="269">
        <f>SUM(C36:C38,C39,C40,C41,C42,C43,C44,C45,C46)</f>
        <v>0</v>
      </c>
      <c r="D47" s="269">
        <f>SUM(D36:D38,C39,C40,C41,C42,D43,C44,D45,D46)</f>
        <v>0</v>
      </c>
      <c r="E47" s="270"/>
      <c r="F47" s="270"/>
      <c r="G47" s="270"/>
      <c r="H47" s="275"/>
      <c r="I47" s="272"/>
      <c r="J47" s="273">
        <f>SUM(J35:J46)</f>
        <v>0</v>
      </c>
      <c r="K47" s="274">
        <f>SUM(K35:K46)</f>
        <v>0</v>
      </c>
      <c r="L47" s="21"/>
      <c r="M47" s="22">
        <f t="shared" si="0"/>
        <v>1</v>
      </c>
      <c r="N47" s="23"/>
      <c r="O47" s="448" t="s">
        <v>187</v>
      </c>
      <c r="P47" s="449"/>
      <c r="Q47" s="449"/>
      <c r="R47" s="449"/>
      <c r="S47" s="450"/>
      <c r="T47" s="263"/>
      <c r="U47" s="342"/>
      <c r="V47" s="342"/>
      <c r="W47" s="342"/>
      <c r="X47" s="342"/>
      <c r="Y47" s="342"/>
      <c r="Z47" s="330"/>
      <c r="AA47" s="330"/>
      <c r="AB47" s="330"/>
      <c r="AC47" s="330"/>
      <c r="AD47" s="330"/>
      <c r="AE47" s="330"/>
      <c r="AF47" s="330"/>
      <c r="AG47" s="330"/>
      <c r="AH47" s="330"/>
      <c r="AI47" s="330"/>
      <c r="AJ47" s="330"/>
      <c r="AK47" s="310"/>
      <c r="AL47" s="310"/>
      <c r="AM47" s="310"/>
      <c r="AN47" s="310"/>
      <c r="AO47" s="310"/>
      <c r="AP47" s="310"/>
      <c r="AQ47" s="310"/>
      <c r="AR47" s="310"/>
      <c r="AS47" s="310"/>
      <c r="AT47" s="310"/>
      <c r="AU47" s="310"/>
      <c r="AV47" s="310"/>
      <c r="AW47" s="310"/>
      <c r="AX47" s="310"/>
      <c r="AY47" s="310"/>
      <c r="AZ47" s="310"/>
      <c r="BA47" s="310"/>
      <c r="BB47" s="310"/>
      <c r="BC47" s="310"/>
      <c r="BD47" s="310"/>
      <c r="BE47" s="310"/>
      <c r="BF47" s="310"/>
      <c r="BG47" s="310"/>
      <c r="BH47" s="310"/>
      <c r="BI47" s="310"/>
      <c r="BJ47" s="310"/>
      <c r="BK47" s="310"/>
      <c r="BL47" s="310"/>
      <c r="BM47" s="310"/>
      <c r="BN47" s="310"/>
      <c r="BO47" s="310"/>
    </row>
    <row r="48" spans="1:67" ht="12.75" customHeight="1" thickBot="1" x14ac:dyDescent="0.25">
      <c r="A48" s="483" t="s">
        <v>193</v>
      </c>
      <c r="B48" s="95"/>
      <c r="C48" s="152"/>
      <c r="D48" s="152"/>
      <c r="E48" s="153"/>
      <c r="F48" s="153"/>
      <c r="G48" s="153"/>
      <c r="H48" s="154"/>
      <c r="I48" s="155"/>
      <c r="J48" s="156"/>
      <c r="K48" s="157"/>
      <c r="L48" s="21"/>
      <c r="M48" s="22">
        <f t="shared" si="0"/>
        <v>1</v>
      </c>
      <c r="N48" s="23"/>
      <c r="O48" s="477"/>
      <c r="P48" s="478"/>
      <c r="Q48" s="478"/>
      <c r="R48" s="478"/>
      <c r="S48" s="479"/>
      <c r="T48" s="263"/>
      <c r="U48" s="342"/>
      <c r="V48" s="342"/>
      <c r="W48" s="342"/>
      <c r="X48" s="342"/>
      <c r="Y48" s="342">
        <f>0.15*C11</f>
        <v>24.45</v>
      </c>
      <c r="Z48" s="333">
        <f>D30+D32+D33+D43+D45+D46</f>
        <v>24.5</v>
      </c>
      <c r="AA48" s="330"/>
      <c r="AB48" s="330"/>
      <c r="AC48" s="330"/>
      <c r="AD48" s="330"/>
      <c r="AE48" s="330"/>
      <c r="AF48" s="330"/>
      <c r="AG48" s="330"/>
      <c r="AH48" s="330"/>
      <c r="AI48" s="330"/>
      <c r="AJ48" s="330"/>
      <c r="AK48" s="310"/>
      <c r="AL48" s="310"/>
      <c r="AM48" s="310"/>
      <c r="AN48" s="310"/>
      <c r="AO48" s="310"/>
      <c r="AP48" s="310"/>
      <c r="AQ48" s="310"/>
      <c r="AR48" s="310"/>
      <c r="AS48" s="310"/>
      <c r="AT48" s="310"/>
      <c r="AU48" s="310"/>
      <c r="AV48" s="310"/>
      <c r="AW48" s="310"/>
      <c r="AX48" s="310"/>
      <c r="AY48" s="310"/>
      <c r="AZ48" s="310"/>
      <c r="BA48" s="310"/>
      <c r="BB48" s="310"/>
      <c r="BC48" s="310"/>
      <c r="BD48" s="310"/>
      <c r="BE48" s="310"/>
      <c r="BF48" s="310"/>
      <c r="BG48" s="310"/>
      <c r="BH48" s="310"/>
      <c r="BI48" s="310"/>
      <c r="BJ48" s="310"/>
      <c r="BK48" s="310"/>
      <c r="BL48" s="310"/>
      <c r="BM48" s="310"/>
      <c r="BN48" s="310"/>
      <c r="BO48" s="310"/>
    </row>
    <row r="49" spans="1:67" ht="12.75" customHeight="1" thickBot="1" x14ac:dyDescent="0.25">
      <c r="A49" s="483"/>
      <c r="B49" s="95"/>
      <c r="C49" s="402" t="s">
        <v>132</v>
      </c>
      <c r="D49" s="436"/>
      <c r="E49" s="402" t="s">
        <v>104</v>
      </c>
      <c r="F49" s="439"/>
      <c r="G49" s="439"/>
      <c r="H49" s="440"/>
      <c r="I49" s="146"/>
      <c r="J49" s="386" t="s">
        <v>133</v>
      </c>
      <c r="K49" s="387"/>
      <c r="L49" s="21"/>
      <c r="M49" s="22">
        <f t="shared" si="0"/>
        <v>1</v>
      </c>
      <c r="N49" s="23"/>
      <c r="O49"/>
      <c r="P49"/>
      <c r="Q49"/>
      <c r="R49"/>
      <c r="S49"/>
      <c r="T49" s="263"/>
      <c r="U49" s="342"/>
      <c r="V49" s="342"/>
      <c r="W49" s="342"/>
      <c r="X49" s="342"/>
      <c r="Y49" s="342"/>
      <c r="Z49" s="330"/>
      <c r="AA49" s="330"/>
      <c r="AB49" s="330"/>
      <c r="AC49" s="330"/>
      <c r="AD49" s="330"/>
      <c r="AE49" s="330"/>
      <c r="AF49" s="330"/>
      <c r="AG49" s="330"/>
      <c r="AH49" s="330"/>
      <c r="AI49" s="330"/>
      <c r="AJ49" s="330"/>
      <c r="AK49" s="310"/>
      <c r="AL49" s="310"/>
      <c r="AM49" s="310"/>
      <c r="AN49" s="310"/>
      <c r="AO49" s="310"/>
      <c r="AP49" s="310"/>
      <c r="AQ49" s="310"/>
      <c r="AR49" s="310"/>
      <c r="AS49" s="310"/>
      <c r="AT49" s="310"/>
      <c r="AU49" s="310"/>
      <c r="AV49" s="310"/>
      <c r="AW49" s="310"/>
      <c r="AX49" s="310"/>
      <c r="AY49" s="310"/>
      <c r="AZ49" s="310"/>
      <c r="BA49" s="310"/>
      <c r="BB49" s="310"/>
      <c r="BC49" s="310"/>
      <c r="BD49" s="310"/>
      <c r="BE49" s="310"/>
      <c r="BF49" s="310"/>
      <c r="BG49" s="310"/>
      <c r="BH49" s="310"/>
      <c r="BI49" s="310"/>
      <c r="BJ49" s="310"/>
      <c r="BK49" s="310"/>
      <c r="BL49" s="310"/>
      <c r="BM49" s="310"/>
      <c r="BN49" s="310"/>
      <c r="BO49" s="310"/>
    </row>
    <row r="50" spans="1:67" ht="12.75" customHeight="1" x14ac:dyDescent="0.2">
      <c r="A50" s="483"/>
      <c r="B50" s="95"/>
      <c r="C50" s="437"/>
      <c r="D50" s="438"/>
      <c r="E50" s="434" t="s">
        <v>134</v>
      </c>
      <c r="F50" s="435"/>
      <c r="G50" s="374">
        <f>$L$15</f>
        <v>35</v>
      </c>
      <c r="H50" s="158" t="s">
        <v>129</v>
      </c>
      <c r="I50" s="146"/>
      <c r="J50" s="388"/>
      <c r="K50" s="389"/>
      <c r="L50" s="21"/>
      <c r="M50" s="22">
        <f t="shared" si="0"/>
        <v>1</v>
      </c>
      <c r="N50" s="23"/>
      <c r="O50" s="354"/>
      <c r="P50" s="355"/>
      <c r="Q50" s="355"/>
      <c r="R50" s="355"/>
      <c r="S50" s="356"/>
      <c r="T50" s="263"/>
      <c r="U50" s="328" t="s">
        <v>44</v>
      </c>
      <c r="V50" s="342"/>
      <c r="W50" s="342"/>
      <c r="X50" s="342"/>
      <c r="Y50" s="336">
        <f>Y$48*Z50</f>
        <v>24.45</v>
      </c>
      <c r="Z50" s="342">
        <f>D30/Z$48</f>
        <v>1</v>
      </c>
      <c r="AA50" s="330"/>
      <c r="AB50" s="330"/>
      <c r="AC50" s="330"/>
      <c r="AD50" s="330"/>
      <c r="AE50" s="330"/>
      <c r="AF50" s="330"/>
      <c r="AG50" s="330"/>
      <c r="AH50" s="330"/>
      <c r="AI50" s="330"/>
      <c r="AJ50" s="330"/>
      <c r="AK50" s="310"/>
      <c r="AL50" s="310"/>
      <c r="AM50" s="310"/>
      <c r="AN50" s="310"/>
      <c r="AO50" s="310"/>
      <c r="AP50" s="310"/>
      <c r="AQ50" s="310"/>
      <c r="AR50" s="310"/>
      <c r="AS50" s="310"/>
      <c r="AT50" s="310"/>
      <c r="AU50" s="310"/>
      <c r="AV50" s="310"/>
      <c r="AW50" s="310"/>
      <c r="AX50" s="310"/>
      <c r="AY50" s="310"/>
      <c r="AZ50" s="310"/>
      <c r="BA50" s="310"/>
      <c r="BB50" s="310"/>
      <c r="BC50" s="310"/>
      <c r="BD50" s="310"/>
      <c r="BE50" s="310"/>
      <c r="BF50" s="310"/>
      <c r="BG50" s="310"/>
      <c r="BH50" s="310"/>
      <c r="BI50" s="310"/>
      <c r="BJ50" s="310"/>
      <c r="BK50" s="310"/>
      <c r="BL50" s="310"/>
      <c r="BM50" s="310"/>
      <c r="BN50" s="310"/>
      <c r="BO50" s="310"/>
    </row>
    <row r="51" spans="1:67" ht="12.75" customHeight="1" x14ac:dyDescent="0.2">
      <c r="A51" s="483"/>
      <c r="B51" s="95" t="s">
        <v>42</v>
      </c>
      <c r="C51" s="390" t="s">
        <v>26</v>
      </c>
      <c r="D51" s="446" t="s">
        <v>27</v>
      </c>
      <c r="E51" s="428" t="s">
        <v>26</v>
      </c>
      <c r="F51" s="429"/>
      <c r="G51" s="402" t="s">
        <v>27</v>
      </c>
      <c r="H51" s="426"/>
      <c r="I51" s="159"/>
      <c r="J51" s="414" t="s">
        <v>28</v>
      </c>
      <c r="K51" s="392" t="s">
        <v>29</v>
      </c>
      <c r="L51" s="21"/>
      <c r="M51" s="22">
        <f t="shared" si="0"/>
        <v>1</v>
      </c>
      <c r="N51" s="23"/>
      <c r="O51" s="357" t="s">
        <v>128</v>
      </c>
      <c r="P51" s="353"/>
      <c r="Q51" s="353"/>
      <c r="R51" s="353"/>
      <c r="S51" s="358"/>
      <c r="T51" s="310"/>
      <c r="U51" s="328" t="s">
        <v>45</v>
      </c>
      <c r="V51" s="342"/>
      <c r="W51" s="342"/>
      <c r="X51" s="342"/>
      <c r="Y51" s="336"/>
      <c r="Z51" s="342"/>
      <c r="AA51" s="330"/>
      <c r="AB51" s="330"/>
      <c r="AC51" s="330"/>
      <c r="AD51" s="330"/>
      <c r="AE51" s="330"/>
      <c r="AF51" s="330"/>
      <c r="AG51" s="330"/>
      <c r="AH51" s="330"/>
      <c r="AI51" s="330"/>
      <c r="AJ51" s="330"/>
      <c r="AK51" s="310"/>
      <c r="AL51" s="310"/>
      <c r="AM51" s="310"/>
      <c r="AN51" s="310"/>
      <c r="AO51" s="310"/>
      <c r="AP51" s="310"/>
      <c r="AQ51" s="310"/>
      <c r="AR51" s="310"/>
      <c r="AS51" s="310"/>
      <c r="AT51" s="310"/>
      <c r="AU51" s="310"/>
      <c r="AV51" s="310"/>
      <c r="AW51" s="310"/>
      <c r="AX51" s="310"/>
      <c r="AY51" s="310"/>
      <c r="AZ51" s="310"/>
      <c r="BA51" s="310"/>
      <c r="BB51" s="310"/>
      <c r="BC51" s="310"/>
      <c r="BD51" s="310"/>
      <c r="BE51" s="310"/>
      <c r="BF51" s="310"/>
      <c r="BG51" s="310"/>
      <c r="BH51" s="310"/>
      <c r="BI51" s="310"/>
      <c r="BJ51" s="310"/>
      <c r="BK51" s="310"/>
      <c r="BL51" s="310"/>
      <c r="BM51" s="310"/>
      <c r="BN51" s="310"/>
      <c r="BO51" s="310"/>
    </row>
    <row r="52" spans="1:67" ht="12.75" customHeight="1" x14ac:dyDescent="0.2">
      <c r="A52" s="483"/>
      <c r="B52" s="291" t="s">
        <v>43</v>
      </c>
      <c r="C52" s="445"/>
      <c r="D52" s="447"/>
      <c r="E52" s="430"/>
      <c r="F52" s="431"/>
      <c r="G52" s="404"/>
      <c r="H52" s="427"/>
      <c r="I52" s="160"/>
      <c r="J52" s="415"/>
      <c r="K52" s="392"/>
      <c r="L52" s="21"/>
      <c r="M52" s="22">
        <f t="shared" si="0"/>
        <v>1</v>
      </c>
      <c r="N52" s="149"/>
      <c r="O52" s="359" t="s">
        <v>176</v>
      </c>
      <c r="P52" s="353"/>
      <c r="Q52" s="353"/>
      <c r="R52" s="353"/>
      <c r="S52" s="358"/>
      <c r="T52" s="310"/>
      <c r="U52" s="328">
        <f>IF((P29="x"),1,-1)</f>
        <v>-1</v>
      </c>
      <c r="V52" s="342"/>
      <c r="W52" s="342"/>
      <c r="X52" s="342"/>
      <c r="Y52" s="336">
        <f t="shared" ref="Y52:Y58" si="3">Y$48*Z52</f>
        <v>0</v>
      </c>
      <c r="Z52" s="342">
        <f>D32/Z$48</f>
        <v>0</v>
      </c>
      <c r="AA52" s="330"/>
      <c r="AB52" s="330"/>
      <c r="AC52" s="330"/>
      <c r="AD52" s="330"/>
      <c r="AE52" s="330"/>
      <c r="AF52" s="330"/>
      <c r="AG52" s="330"/>
      <c r="AH52" s="330"/>
      <c r="AI52" s="330"/>
      <c r="AJ52" s="330"/>
      <c r="AK52" s="310"/>
      <c r="AL52" s="310"/>
      <c r="AM52" s="310"/>
      <c r="AN52" s="310"/>
      <c r="AO52" s="310"/>
      <c r="AP52" s="310"/>
      <c r="AQ52" s="310"/>
      <c r="AR52" s="310"/>
      <c r="AS52" s="310"/>
      <c r="AT52" s="310"/>
      <c r="AU52" s="310"/>
      <c r="AV52" s="310"/>
      <c r="AW52" s="310"/>
      <c r="AX52" s="310"/>
      <c r="AY52" s="310"/>
      <c r="AZ52" s="310"/>
      <c r="BA52" s="310"/>
      <c r="BB52" s="310"/>
      <c r="BC52" s="310"/>
      <c r="BD52" s="310"/>
      <c r="BE52" s="310"/>
      <c r="BF52" s="310"/>
      <c r="BG52" s="310"/>
      <c r="BH52" s="310"/>
      <c r="BI52" s="310"/>
      <c r="BJ52" s="310"/>
      <c r="BK52" s="310"/>
      <c r="BL52" s="310"/>
      <c r="BM52" s="310"/>
      <c r="BN52" s="310"/>
      <c r="BO52" s="310"/>
    </row>
    <row r="53" spans="1:67" ht="12.75" customHeight="1" thickBot="1" x14ac:dyDescent="0.25">
      <c r="A53" s="483"/>
      <c r="B53" s="292" t="s">
        <v>30</v>
      </c>
      <c r="C53" s="162">
        <v>2</v>
      </c>
      <c r="D53" s="260">
        <v>4</v>
      </c>
      <c r="E53" s="416">
        <f>C53/$L$15*$C$34/3600</f>
        <v>6.9793650793650791E-3</v>
      </c>
      <c r="F53" s="417"/>
      <c r="G53" s="416">
        <f>D53/$L$15*$D$34/3600</f>
        <v>1.3958730158730158E-2</v>
      </c>
      <c r="H53" s="418"/>
      <c r="I53" s="163"/>
      <c r="J53" s="115">
        <f>1200*E53</f>
        <v>8.3752380952380943</v>
      </c>
      <c r="K53" s="164">
        <f>1200*G53</f>
        <v>16.750476190476189</v>
      </c>
      <c r="L53" s="21"/>
      <c r="M53" s="22">
        <f t="shared" si="0"/>
        <v>1</v>
      </c>
      <c r="N53" s="150"/>
      <c r="O53" s="302"/>
      <c r="P53" s="360"/>
      <c r="Q53" s="360"/>
      <c r="R53" s="360"/>
      <c r="S53" s="361"/>
      <c r="T53" s="310"/>
      <c r="U53" s="330"/>
      <c r="V53" s="330"/>
      <c r="W53" s="330"/>
      <c r="X53" s="330"/>
      <c r="Y53" s="336">
        <f t="shared" si="3"/>
        <v>0</v>
      </c>
      <c r="Z53" s="342">
        <f>D33/Z$48</f>
        <v>0</v>
      </c>
      <c r="AA53" s="330"/>
      <c r="AB53" s="330"/>
      <c r="AC53" s="330"/>
      <c r="AD53" s="330"/>
      <c r="AE53" s="330"/>
      <c r="AF53" s="330"/>
      <c r="AG53" s="330"/>
      <c r="AH53" s="330"/>
      <c r="AI53" s="330"/>
      <c r="AJ53" s="330"/>
      <c r="AK53" s="310"/>
      <c r="AL53" s="310"/>
      <c r="AM53" s="310"/>
      <c r="AN53" s="310"/>
      <c r="AO53" s="310"/>
      <c r="AP53" s="310"/>
      <c r="AQ53" s="310"/>
      <c r="AR53" s="310"/>
      <c r="AS53" s="310"/>
      <c r="AT53" s="310"/>
      <c r="AU53" s="310"/>
      <c r="AV53" s="310"/>
      <c r="AW53" s="310"/>
      <c r="AX53" s="310"/>
      <c r="AY53" s="310"/>
      <c r="AZ53" s="310"/>
      <c r="BA53" s="310"/>
      <c r="BB53" s="310"/>
      <c r="BC53" s="310"/>
      <c r="BD53" s="310"/>
      <c r="BE53" s="310"/>
      <c r="BF53" s="310"/>
      <c r="BG53" s="310"/>
      <c r="BH53" s="310"/>
      <c r="BI53" s="310"/>
      <c r="BJ53" s="310"/>
      <c r="BK53" s="310"/>
      <c r="BL53" s="310"/>
      <c r="BM53" s="310"/>
      <c r="BN53" s="310"/>
      <c r="BO53" s="310"/>
    </row>
    <row r="54" spans="1:67" ht="12.75" customHeight="1" x14ac:dyDescent="0.2">
      <c r="A54" s="483"/>
      <c r="B54" s="289" t="s">
        <v>40</v>
      </c>
      <c r="C54" s="162">
        <v>2</v>
      </c>
      <c r="D54" s="260"/>
      <c r="E54" s="416">
        <f>C54/$L$15*$C$47/3600</f>
        <v>0</v>
      </c>
      <c r="F54" s="417"/>
      <c r="G54" s="416">
        <f>D54/$L$15*$D$47/3600</f>
        <v>0</v>
      </c>
      <c r="H54" s="418"/>
      <c r="I54" s="165"/>
      <c r="J54" s="166">
        <f>1200*E54</f>
        <v>0</v>
      </c>
      <c r="K54" s="164">
        <f>1200*G54</f>
        <v>0</v>
      </c>
      <c r="L54" s="21"/>
      <c r="M54" s="22">
        <f t="shared" si="0"/>
        <v>1</v>
      </c>
      <c r="N54" s="23"/>
      <c r="O54" s="161"/>
      <c r="P54" s="161"/>
      <c r="Q54" s="161"/>
      <c r="R54" s="73"/>
      <c r="S54" s="161"/>
      <c r="T54" s="310"/>
      <c r="U54" s="330" t="s">
        <v>44</v>
      </c>
      <c r="V54" s="330"/>
      <c r="W54" s="330"/>
      <c r="X54" s="330"/>
      <c r="Y54" s="336"/>
      <c r="Z54" s="342"/>
      <c r="AA54" s="330"/>
      <c r="AB54" s="330"/>
      <c r="AC54" s="330"/>
      <c r="AD54" s="330"/>
      <c r="AE54" s="330"/>
      <c r="AF54" s="330"/>
      <c r="AG54" s="330"/>
      <c r="AH54" s="330"/>
      <c r="AI54" s="330"/>
      <c r="AJ54" s="330"/>
      <c r="AK54" s="310"/>
      <c r="AL54" s="310"/>
      <c r="AM54" s="310"/>
      <c r="AN54" s="310"/>
      <c r="AO54" s="310"/>
      <c r="AP54" s="310"/>
      <c r="AQ54" s="310"/>
      <c r="AR54" s="310"/>
      <c r="AS54" s="310"/>
      <c r="AT54" s="310"/>
      <c r="AU54" s="310"/>
      <c r="AV54" s="310"/>
      <c r="AW54" s="310"/>
      <c r="AX54" s="310"/>
      <c r="AY54" s="310"/>
      <c r="AZ54" s="310"/>
      <c r="BA54" s="310"/>
      <c r="BB54" s="310"/>
      <c r="BC54" s="310"/>
      <c r="BD54" s="310"/>
      <c r="BE54" s="310"/>
      <c r="BF54" s="310"/>
      <c r="BG54" s="310"/>
      <c r="BH54" s="310"/>
      <c r="BI54" s="310"/>
      <c r="BJ54" s="310"/>
      <c r="BK54" s="310"/>
      <c r="BL54" s="310"/>
      <c r="BM54" s="310"/>
      <c r="BN54" s="310"/>
      <c r="BO54" s="310"/>
    </row>
    <row r="55" spans="1:67" ht="12.75" customHeight="1" x14ac:dyDescent="0.2">
      <c r="A55" s="483"/>
      <c r="B55" s="95"/>
      <c r="C55" s="153"/>
      <c r="D55" s="153"/>
      <c r="E55" s="167"/>
      <c r="F55" s="167"/>
      <c r="G55" s="382"/>
      <c r="H55" s="168"/>
      <c r="I55" s="155"/>
      <c r="J55" s="169"/>
      <c r="K55" s="170"/>
      <c r="L55" s="21"/>
      <c r="M55" s="22">
        <f t="shared" si="0"/>
        <v>1</v>
      </c>
      <c r="N55" s="23"/>
      <c r="O55" s="161"/>
      <c r="P55" s="161"/>
      <c r="Q55" s="161"/>
      <c r="R55" s="73"/>
      <c r="S55" s="161"/>
      <c r="T55" s="310"/>
      <c r="U55" s="330" t="s">
        <v>45</v>
      </c>
      <c r="V55" s="330"/>
      <c r="W55" s="330"/>
      <c r="X55" s="330"/>
      <c r="Y55" s="336">
        <f t="shared" si="3"/>
        <v>0</v>
      </c>
      <c r="Z55" s="342">
        <f>D43/Z$48</f>
        <v>0</v>
      </c>
      <c r="AA55" s="330"/>
      <c r="AB55" s="330"/>
      <c r="AC55" s="330"/>
      <c r="AD55" s="330"/>
      <c r="AE55" s="330"/>
      <c r="AF55" s="330"/>
      <c r="AG55" s="330"/>
      <c r="AH55" s="330"/>
      <c r="AI55" s="330"/>
      <c r="AJ55" s="330"/>
      <c r="AK55" s="310"/>
      <c r="AL55" s="310"/>
      <c r="AM55" s="310"/>
      <c r="AN55" s="310"/>
      <c r="AO55" s="310"/>
      <c r="AP55" s="310"/>
      <c r="AQ55" s="310"/>
      <c r="AR55" s="310"/>
      <c r="AS55" s="310"/>
      <c r="AT55" s="310"/>
      <c r="AU55" s="310"/>
      <c r="AV55" s="310"/>
      <c r="AW55" s="310"/>
      <c r="AX55" s="310"/>
      <c r="AY55" s="310"/>
      <c r="AZ55" s="310"/>
      <c r="BA55" s="310"/>
      <c r="BB55" s="310"/>
      <c r="BC55" s="310"/>
      <c r="BD55" s="310"/>
      <c r="BE55" s="310"/>
      <c r="BF55" s="310"/>
      <c r="BG55" s="310"/>
      <c r="BH55" s="310"/>
      <c r="BI55" s="310"/>
      <c r="BJ55" s="310"/>
      <c r="BK55" s="310"/>
      <c r="BL55" s="310"/>
      <c r="BM55" s="310"/>
      <c r="BN55" s="310"/>
      <c r="BO55" s="310"/>
    </row>
    <row r="56" spans="1:67" ht="12.75" customHeight="1" x14ac:dyDescent="0.2">
      <c r="A56" s="483"/>
      <c r="B56" s="171"/>
      <c r="C56" s="402" t="s">
        <v>135</v>
      </c>
      <c r="D56" s="403"/>
      <c r="E56" s="406" t="s">
        <v>167</v>
      </c>
      <c r="F56" s="407"/>
      <c r="G56" s="407"/>
      <c r="H56" s="408"/>
      <c r="I56" s="172"/>
      <c r="J56" s="386" t="s">
        <v>166</v>
      </c>
      <c r="K56" s="387"/>
      <c r="L56" s="21"/>
      <c r="M56" s="22">
        <f t="shared" si="0"/>
        <v>1</v>
      </c>
      <c r="N56" s="23"/>
      <c r="O56" s="161"/>
      <c r="P56" s="161"/>
      <c r="Q56" s="161"/>
      <c r="R56" s="161"/>
      <c r="S56" s="161"/>
      <c r="T56" s="310"/>
      <c r="U56" s="330">
        <f>IF(Q29="",1,-1)</f>
        <v>1</v>
      </c>
      <c r="V56" s="330"/>
      <c r="W56" s="330"/>
      <c r="X56" s="330"/>
      <c r="Y56" s="336"/>
      <c r="Z56" s="342"/>
      <c r="AA56" s="330"/>
      <c r="AB56" s="330"/>
      <c r="AC56" s="330"/>
      <c r="AD56" s="330"/>
      <c r="AE56" s="330"/>
      <c r="AF56" s="330"/>
      <c r="AG56" s="330"/>
      <c r="AH56" s="330"/>
      <c r="AI56" s="330"/>
      <c r="AJ56" s="330"/>
      <c r="AK56" s="310"/>
      <c r="AL56" s="310"/>
      <c r="AM56" s="310"/>
      <c r="AN56" s="310"/>
      <c r="AO56" s="310"/>
      <c r="AP56" s="310"/>
      <c r="AQ56" s="310"/>
      <c r="AR56" s="310"/>
      <c r="AS56" s="310"/>
      <c r="AT56" s="310"/>
      <c r="AU56" s="310"/>
      <c r="AV56" s="310"/>
      <c r="AW56" s="310"/>
      <c r="AX56" s="310"/>
      <c r="AY56" s="310"/>
      <c r="AZ56" s="310"/>
      <c r="BA56" s="310"/>
      <c r="BB56" s="310"/>
      <c r="BC56" s="310"/>
      <c r="BD56" s="310"/>
      <c r="BE56" s="310"/>
      <c r="BF56" s="310"/>
      <c r="BG56" s="310"/>
      <c r="BH56" s="310"/>
      <c r="BI56" s="310"/>
      <c r="BJ56" s="310"/>
      <c r="BK56" s="310"/>
      <c r="BL56" s="310"/>
      <c r="BM56" s="310"/>
      <c r="BN56" s="310"/>
      <c r="BO56" s="310"/>
    </row>
    <row r="57" spans="1:67" ht="12.75" customHeight="1" x14ac:dyDescent="0.2">
      <c r="A57" s="483"/>
      <c r="B57" s="95"/>
      <c r="C57" s="404"/>
      <c r="D57" s="405"/>
      <c r="E57" s="409"/>
      <c r="F57" s="410"/>
      <c r="G57" s="410"/>
      <c r="H57" s="411"/>
      <c r="I57" s="173"/>
      <c r="J57" s="388"/>
      <c r="K57" s="389"/>
      <c r="L57" s="21"/>
      <c r="M57" s="22">
        <f t="shared" si="0"/>
        <v>1</v>
      </c>
      <c r="N57" s="23"/>
      <c r="O57" s="161"/>
      <c r="P57" s="161"/>
      <c r="Q57" s="161"/>
      <c r="R57" s="73"/>
      <c r="S57" s="161"/>
      <c r="T57" s="310"/>
      <c r="U57" s="330"/>
      <c r="V57" s="330"/>
      <c r="W57" s="330"/>
      <c r="X57" s="330"/>
      <c r="Y57" s="336">
        <f t="shared" si="3"/>
        <v>0</v>
      </c>
      <c r="Z57" s="342">
        <f>D45/Z$48</f>
        <v>0</v>
      </c>
      <c r="AA57" s="330"/>
      <c r="AB57" s="330"/>
      <c r="AC57" s="330"/>
      <c r="AD57" s="330"/>
      <c r="AE57" s="330"/>
      <c r="AF57" s="330"/>
      <c r="AG57" s="330"/>
      <c r="AH57" s="330"/>
      <c r="AI57" s="330"/>
      <c r="AJ57" s="330"/>
      <c r="AK57" s="310"/>
      <c r="AL57" s="310"/>
      <c r="AM57" s="310"/>
      <c r="AN57" s="310"/>
      <c r="AO57" s="310"/>
      <c r="AP57" s="310"/>
      <c r="AQ57" s="310"/>
      <c r="AR57" s="310"/>
      <c r="AS57" s="310"/>
      <c r="AT57" s="310"/>
      <c r="AU57" s="310"/>
      <c r="AV57" s="310"/>
      <c r="AW57" s="310"/>
      <c r="AX57" s="310"/>
      <c r="AY57" s="310"/>
      <c r="AZ57" s="310"/>
      <c r="BA57" s="310"/>
      <c r="BB57" s="310"/>
      <c r="BC57" s="310"/>
      <c r="BD57" s="310"/>
      <c r="BE57" s="310"/>
      <c r="BF57" s="310"/>
      <c r="BG57" s="310"/>
      <c r="BH57" s="310"/>
      <c r="BI57" s="310"/>
      <c r="BJ57" s="310"/>
      <c r="BK57" s="310"/>
      <c r="BL57" s="310"/>
      <c r="BM57" s="310"/>
      <c r="BN57" s="310"/>
      <c r="BO57" s="310"/>
    </row>
    <row r="58" spans="1:67" ht="12.75" customHeight="1" x14ac:dyDescent="0.2">
      <c r="A58" s="483"/>
      <c r="B58" s="174" t="s">
        <v>46</v>
      </c>
      <c r="C58" s="419" t="s">
        <v>26</v>
      </c>
      <c r="D58" s="420" t="s">
        <v>27</v>
      </c>
      <c r="E58" s="419" t="s">
        <v>26</v>
      </c>
      <c r="F58" s="419" t="s">
        <v>27</v>
      </c>
      <c r="G58" s="420" t="s">
        <v>27</v>
      </c>
      <c r="H58" s="421" t="s">
        <v>27</v>
      </c>
      <c r="I58" s="173"/>
      <c r="J58" s="414" t="s">
        <v>28</v>
      </c>
      <c r="K58" s="392" t="s">
        <v>29</v>
      </c>
      <c r="L58" s="21"/>
      <c r="M58" s="22">
        <f t="shared" si="0"/>
        <v>1</v>
      </c>
      <c r="N58" s="23"/>
      <c r="O58" s="161"/>
      <c r="P58" s="161"/>
      <c r="Q58" s="161"/>
      <c r="R58" s="161"/>
      <c r="S58" s="161"/>
      <c r="T58" s="310"/>
      <c r="U58" s="330"/>
      <c r="V58" s="330"/>
      <c r="W58" s="330"/>
      <c r="X58" s="330"/>
      <c r="Y58" s="336">
        <f t="shared" si="3"/>
        <v>0</v>
      </c>
      <c r="Z58" s="342">
        <f>D46/Z$48</f>
        <v>0</v>
      </c>
      <c r="AA58" s="330"/>
      <c r="AB58" s="330"/>
      <c r="AC58" s="330"/>
      <c r="AD58" s="330"/>
      <c r="AE58" s="330"/>
      <c r="AF58" s="330"/>
      <c r="AG58" s="330"/>
      <c r="AH58" s="330"/>
      <c r="AI58" s="330"/>
      <c r="AJ58" s="330"/>
      <c r="AK58" s="310"/>
      <c r="AL58" s="310"/>
      <c r="AM58" s="310"/>
      <c r="AN58" s="310"/>
      <c r="AO58" s="310"/>
      <c r="AP58" s="310"/>
      <c r="AQ58" s="310"/>
      <c r="AR58" s="310"/>
      <c r="AS58" s="310"/>
      <c r="AT58" s="310"/>
      <c r="AU58" s="310"/>
      <c r="AV58" s="310"/>
      <c r="AW58" s="310"/>
      <c r="AX58" s="310"/>
      <c r="AY58" s="310"/>
      <c r="AZ58" s="310"/>
      <c r="BA58" s="310"/>
      <c r="BB58" s="310"/>
      <c r="BC58" s="310"/>
      <c r="BD58" s="310"/>
      <c r="BE58" s="310"/>
      <c r="BF58" s="310"/>
      <c r="BG58" s="310"/>
      <c r="BH58" s="310"/>
      <c r="BI58" s="310"/>
      <c r="BJ58" s="310"/>
      <c r="BK58" s="310"/>
      <c r="BL58" s="310"/>
      <c r="BM58" s="310"/>
      <c r="BN58" s="310"/>
      <c r="BO58" s="310"/>
    </row>
    <row r="59" spans="1:67" ht="12.75" customHeight="1" x14ac:dyDescent="0.2">
      <c r="A59" s="483"/>
      <c r="B59" s="293" t="s">
        <v>47</v>
      </c>
      <c r="C59" s="419"/>
      <c r="D59" s="420"/>
      <c r="E59" s="419"/>
      <c r="F59" s="419"/>
      <c r="G59" s="420"/>
      <c r="H59" s="421"/>
      <c r="I59" s="175"/>
      <c r="J59" s="415"/>
      <c r="K59" s="392"/>
      <c r="L59" s="21"/>
      <c r="M59" s="22">
        <f t="shared" si="0"/>
        <v>1</v>
      </c>
      <c r="N59" s="23"/>
      <c r="O59" s="73"/>
      <c r="P59" s="73"/>
      <c r="Q59" s="73"/>
      <c r="R59" s="47"/>
      <c r="S59" s="47"/>
      <c r="T59" s="352">
        <f>$D$15</f>
        <v>0</v>
      </c>
      <c r="U59" s="330"/>
      <c r="V59" s="330"/>
      <c r="W59" s="330"/>
      <c r="X59" s="330"/>
      <c r="Y59" s="336"/>
      <c r="Z59" s="330"/>
      <c r="AA59" s="330"/>
      <c r="AB59" s="330"/>
      <c r="AC59" s="330"/>
      <c r="AD59" s="330"/>
      <c r="AE59" s="330"/>
      <c r="AF59" s="330"/>
      <c r="AG59" s="330"/>
      <c r="AH59" s="330"/>
      <c r="AI59" s="330"/>
      <c r="AJ59" s="330"/>
      <c r="AK59" s="310"/>
      <c r="AL59" s="310"/>
      <c r="AM59" s="310"/>
      <c r="AN59" s="310"/>
      <c r="AO59" s="310"/>
      <c r="AP59" s="310"/>
      <c r="AQ59" s="310"/>
      <c r="AR59" s="310"/>
      <c r="AS59" s="310"/>
      <c r="AT59" s="310"/>
      <c r="AU59" s="310"/>
      <c r="AV59" s="310"/>
      <c r="AW59" s="310"/>
      <c r="AX59" s="310"/>
      <c r="AY59" s="310"/>
      <c r="AZ59" s="310"/>
      <c r="BA59" s="310"/>
      <c r="BB59" s="310"/>
      <c r="BC59" s="310"/>
      <c r="BD59" s="310"/>
      <c r="BE59" s="310"/>
      <c r="BF59" s="310"/>
      <c r="BG59" s="310"/>
      <c r="BH59" s="310"/>
      <c r="BI59" s="310"/>
      <c r="BJ59" s="310"/>
      <c r="BK59" s="310"/>
      <c r="BL59" s="310"/>
      <c r="BM59" s="310"/>
      <c r="BN59" s="310"/>
      <c r="BO59" s="310"/>
    </row>
    <row r="60" spans="1:67" ht="12.75" customHeight="1" x14ac:dyDescent="0.2">
      <c r="A60" s="483"/>
      <c r="B60" s="289" t="s">
        <v>30</v>
      </c>
      <c r="C60" s="393">
        <f>$C$12*$U$62</f>
        <v>5.8800000000000005E-2</v>
      </c>
      <c r="D60" s="394"/>
      <c r="E60" s="398">
        <v>55</v>
      </c>
      <c r="F60" s="399"/>
      <c r="G60" s="412">
        <v>67</v>
      </c>
      <c r="H60" s="413"/>
      <c r="I60" s="377"/>
      <c r="J60" s="115">
        <f>1200*C60*(1-E60/100)</f>
        <v>31.751999999999999</v>
      </c>
      <c r="K60" s="164">
        <f>1200*C60*(1-G60/100)</f>
        <v>23.284799999999997</v>
      </c>
      <c r="L60" s="21"/>
      <c r="M60" s="22">
        <f t="shared" si="0"/>
        <v>1</v>
      </c>
      <c r="N60" s="23"/>
      <c r="O60" s="73"/>
      <c r="P60" s="73"/>
      <c r="Q60" s="73"/>
      <c r="R60" s="47"/>
      <c r="S60" s="47"/>
      <c r="T60" s="322"/>
      <c r="U60" s="330"/>
      <c r="V60" s="330"/>
      <c r="W60" s="330"/>
      <c r="X60" s="330"/>
      <c r="Y60" s="329"/>
      <c r="Z60" s="330"/>
      <c r="AA60" s="330"/>
      <c r="AB60" s="330"/>
      <c r="AC60" s="330"/>
      <c r="AD60" s="330"/>
      <c r="AE60" s="330"/>
      <c r="AF60" s="330"/>
      <c r="AG60" s="330"/>
      <c r="AH60" s="330"/>
      <c r="AI60" s="330"/>
      <c r="AJ60" s="330"/>
      <c r="AK60" s="310"/>
      <c r="AL60" s="310"/>
      <c r="AM60" s="310"/>
      <c r="AN60" s="310"/>
      <c r="AO60" s="310"/>
      <c r="AP60" s="310"/>
      <c r="AQ60" s="310"/>
      <c r="AR60" s="310"/>
      <c r="AS60" s="310"/>
      <c r="AT60" s="310"/>
      <c r="AU60" s="310"/>
      <c r="AV60" s="310"/>
      <c r="AW60" s="310"/>
      <c r="AX60" s="310"/>
      <c r="AY60" s="310"/>
      <c r="AZ60" s="310"/>
      <c r="BA60" s="310"/>
      <c r="BB60" s="310"/>
      <c r="BC60" s="310"/>
      <c r="BD60" s="310"/>
      <c r="BE60" s="310"/>
      <c r="BF60" s="310"/>
      <c r="BG60" s="310"/>
      <c r="BH60" s="310"/>
      <c r="BI60" s="310"/>
      <c r="BJ60" s="310"/>
      <c r="BK60" s="310"/>
      <c r="BL60" s="310"/>
      <c r="BM60" s="310"/>
      <c r="BN60" s="310"/>
      <c r="BO60" s="310"/>
    </row>
    <row r="61" spans="1:67" ht="12.75" customHeight="1" x14ac:dyDescent="0.2">
      <c r="A61" s="483"/>
      <c r="B61" s="289" t="s">
        <v>137</v>
      </c>
      <c r="C61" s="393"/>
      <c r="D61" s="394"/>
      <c r="E61" s="395">
        <v>0</v>
      </c>
      <c r="F61" s="396"/>
      <c r="G61" s="396"/>
      <c r="H61" s="397"/>
      <c r="I61" s="372"/>
      <c r="J61" s="115">
        <f>1200*C61*(1-E61/100)</f>
        <v>0</v>
      </c>
      <c r="K61" s="164">
        <f>1200*C61*(1-E61/100)</f>
        <v>0</v>
      </c>
      <c r="L61" s="21"/>
      <c r="M61" s="22">
        <f t="shared" si="0"/>
        <v>1</v>
      </c>
      <c r="N61" s="23"/>
      <c r="O61" s="73"/>
      <c r="P61" s="73"/>
      <c r="Q61" s="73"/>
      <c r="R61" s="73"/>
      <c r="S61" s="73"/>
      <c r="T61" s="323"/>
      <c r="U61" s="330"/>
      <c r="V61" s="330"/>
      <c r="W61" s="330"/>
      <c r="X61" s="330"/>
      <c r="Y61" s="329"/>
      <c r="Z61" s="330"/>
      <c r="AA61" s="330"/>
      <c r="AB61" s="330"/>
      <c r="AC61" s="330"/>
      <c r="AD61" s="330"/>
      <c r="AE61" s="330"/>
      <c r="AF61" s="330"/>
      <c r="AG61" s="330"/>
      <c r="AH61" s="330"/>
      <c r="AI61" s="330"/>
      <c r="AJ61" s="330"/>
      <c r="AK61" s="310"/>
      <c r="AL61" s="310"/>
      <c r="AM61" s="310"/>
      <c r="AN61" s="310"/>
      <c r="AO61" s="310"/>
      <c r="AP61" s="310"/>
      <c r="AQ61" s="310"/>
      <c r="AR61" s="310"/>
      <c r="AS61" s="310"/>
      <c r="AT61" s="310"/>
      <c r="AU61" s="310"/>
      <c r="AV61" s="310"/>
      <c r="AW61" s="310"/>
      <c r="AX61" s="310"/>
      <c r="AY61" s="310"/>
      <c r="AZ61" s="310"/>
      <c r="BA61" s="310"/>
      <c r="BB61" s="310"/>
      <c r="BC61" s="310"/>
      <c r="BD61" s="310"/>
      <c r="BE61" s="310"/>
      <c r="BF61" s="310"/>
      <c r="BG61" s="310"/>
      <c r="BH61" s="310"/>
      <c r="BI61" s="310"/>
      <c r="BJ61" s="310"/>
      <c r="BK61" s="310"/>
      <c r="BL61" s="310"/>
      <c r="BM61" s="310"/>
      <c r="BN61" s="310"/>
      <c r="BO61" s="310"/>
    </row>
    <row r="62" spans="1:67" ht="12.75" customHeight="1" x14ac:dyDescent="0.2">
      <c r="A62" s="483"/>
      <c r="B62" s="294" t="s">
        <v>40</v>
      </c>
      <c r="C62" s="393"/>
      <c r="D62" s="394"/>
      <c r="E62" s="398">
        <v>55</v>
      </c>
      <c r="F62" s="399"/>
      <c r="G62" s="400"/>
      <c r="H62" s="401"/>
      <c r="I62" s="372"/>
      <c r="J62" s="179">
        <f>1200*C62*(1-E62/100)</f>
        <v>0</v>
      </c>
      <c r="K62" s="164">
        <f>1200*C62*(1-G62/100)</f>
        <v>0</v>
      </c>
      <c r="L62" s="21"/>
      <c r="M62" s="22">
        <f t="shared" si="0"/>
        <v>1</v>
      </c>
      <c r="N62" s="147"/>
      <c r="O62" s="73"/>
      <c r="P62" s="73"/>
      <c r="Q62" s="73"/>
      <c r="R62" s="73"/>
      <c r="S62" s="73"/>
      <c r="T62" s="321"/>
      <c r="U62" s="343">
        <f>SUM(U63:U72)</f>
        <v>4.0000000000000002E-4</v>
      </c>
      <c r="V62" s="342"/>
      <c r="W62" s="342"/>
      <c r="X62" s="330"/>
      <c r="Y62" s="329"/>
      <c r="Z62" s="330"/>
      <c r="AA62" s="330"/>
      <c r="AB62" s="330"/>
      <c r="AC62" s="330"/>
      <c r="AD62" s="330"/>
      <c r="AE62" s="330"/>
      <c r="AF62" s="330"/>
      <c r="AG62" s="330"/>
      <c r="AH62" s="330"/>
      <c r="AI62" s="330"/>
      <c r="AJ62" s="330"/>
      <c r="AK62" s="310"/>
      <c r="AL62" s="310"/>
      <c r="AM62" s="310"/>
      <c r="AN62" s="310"/>
      <c r="AO62" s="310"/>
      <c r="AP62" s="310"/>
      <c r="AQ62" s="310"/>
      <c r="AR62" s="310"/>
      <c r="AS62" s="310"/>
      <c r="AT62" s="310"/>
      <c r="AU62" s="310"/>
      <c r="AV62" s="310"/>
      <c r="AW62" s="310"/>
      <c r="AX62" s="310"/>
      <c r="AY62" s="310"/>
      <c r="AZ62" s="310"/>
      <c r="BA62" s="310"/>
      <c r="BB62" s="310"/>
      <c r="BC62" s="310"/>
      <c r="BD62" s="310"/>
      <c r="BE62" s="310"/>
      <c r="BF62" s="310"/>
      <c r="BG62" s="310"/>
      <c r="BH62" s="310"/>
      <c r="BI62" s="310"/>
      <c r="BJ62" s="310"/>
      <c r="BK62" s="310"/>
      <c r="BL62" s="310"/>
      <c r="BM62" s="310"/>
      <c r="BN62" s="310"/>
      <c r="BO62" s="310"/>
    </row>
    <row r="63" spans="1:67" ht="12.75" customHeight="1" x14ac:dyDescent="0.2">
      <c r="A63" s="483"/>
      <c r="B63" s="289" t="s">
        <v>48</v>
      </c>
      <c r="C63" s="393"/>
      <c r="D63" s="394"/>
      <c r="E63" s="395">
        <v>0</v>
      </c>
      <c r="F63" s="396"/>
      <c r="G63" s="396"/>
      <c r="H63" s="397"/>
      <c r="I63" s="372"/>
      <c r="J63" s="179">
        <f>1200*C63*(1-E63/100)</f>
        <v>0</v>
      </c>
      <c r="K63" s="164">
        <f>1200*C63*(1-E63/100)</f>
        <v>0</v>
      </c>
      <c r="L63" s="21"/>
      <c r="M63" s="22">
        <f t="shared" si="0"/>
        <v>1</v>
      </c>
      <c r="N63" s="180"/>
      <c r="O63" s="73"/>
      <c r="P63" s="73"/>
      <c r="Q63" s="73"/>
      <c r="R63" s="73"/>
      <c r="S63" s="73"/>
      <c r="T63" s="321"/>
      <c r="U63" s="344">
        <f>($C$14=V63)*W63/1000</f>
        <v>4.0000000000000002E-4</v>
      </c>
      <c r="V63" s="345">
        <v>1</v>
      </c>
      <c r="W63" s="346">
        <v>0.4</v>
      </c>
      <c r="X63" s="346">
        <f>Täyttöohjeet!$J$39</f>
        <v>0.40000000000000008</v>
      </c>
      <c r="Y63" s="330"/>
      <c r="Z63" s="330"/>
      <c r="AA63" s="330"/>
      <c r="AB63" s="330"/>
      <c r="AC63" s="330"/>
      <c r="AD63" s="330"/>
      <c r="AE63" s="330"/>
      <c r="AF63" s="330"/>
      <c r="AG63" s="330"/>
      <c r="AH63" s="330"/>
      <c r="AI63" s="330"/>
      <c r="AJ63" s="330"/>
      <c r="AK63" s="310"/>
      <c r="AL63" s="310"/>
      <c r="AM63" s="310"/>
      <c r="AN63" s="310"/>
      <c r="AO63" s="310"/>
      <c r="AP63" s="310"/>
      <c r="AQ63" s="310"/>
      <c r="AR63" s="310"/>
      <c r="AS63" s="310"/>
      <c r="AT63" s="310"/>
      <c r="AU63" s="310"/>
      <c r="AV63" s="310"/>
      <c r="AW63" s="310"/>
      <c r="AX63" s="310"/>
      <c r="AY63" s="310"/>
      <c r="AZ63" s="310"/>
      <c r="BA63" s="310"/>
      <c r="BB63" s="310"/>
      <c r="BC63" s="310"/>
      <c r="BD63" s="310"/>
      <c r="BE63" s="310"/>
      <c r="BF63" s="310"/>
      <c r="BG63" s="310"/>
      <c r="BH63" s="310"/>
      <c r="BI63" s="310"/>
      <c r="BJ63" s="310"/>
      <c r="BK63" s="310"/>
      <c r="BL63" s="310"/>
      <c r="BM63" s="310"/>
      <c r="BN63" s="310"/>
      <c r="BO63" s="310"/>
    </row>
    <row r="64" spans="1:67" ht="12.75" customHeight="1" thickBot="1" x14ac:dyDescent="0.25">
      <c r="A64" s="483"/>
      <c r="B64" s="181"/>
      <c r="C64" s="182"/>
      <c r="D64" s="182"/>
      <c r="E64" s="183"/>
      <c r="F64" s="183"/>
      <c r="G64" s="184"/>
      <c r="H64" s="185"/>
      <c r="I64" s="372"/>
      <c r="J64" s="186"/>
      <c r="K64" s="187"/>
      <c r="L64" s="21"/>
      <c r="M64" s="22">
        <f t="shared" si="0"/>
        <v>1</v>
      </c>
      <c r="N64" s="147"/>
      <c r="O64" s="73"/>
      <c r="P64" s="73"/>
      <c r="Q64" s="73"/>
      <c r="R64" s="73"/>
      <c r="S64" s="73"/>
      <c r="T64" s="310"/>
      <c r="U64" s="344">
        <f t="shared" ref="U64:U71" si="4">($C$14=V64)*W64/1000</f>
        <v>0</v>
      </c>
      <c r="V64" s="345">
        <v>2</v>
      </c>
      <c r="W64" s="346">
        <f>(T59&lt;&gt;1)*Y64+(T59=1)*Z64</f>
        <v>0.5</v>
      </c>
      <c r="X64" s="346">
        <f>($T$59&lt;&gt;1)*Täyttöohjeet!$J$42+(($T$59=1)*Täyttöohjeet!$J$43)</f>
        <v>0.5</v>
      </c>
      <c r="Y64" s="346">
        <v>0.5</v>
      </c>
      <c r="Z64" s="346">
        <v>0.4</v>
      </c>
      <c r="AA64" s="330"/>
      <c r="AB64" s="330"/>
      <c r="AC64" s="330"/>
      <c r="AD64" s="330"/>
      <c r="AE64" s="330"/>
      <c r="AF64" s="330"/>
      <c r="AG64" s="330"/>
      <c r="AH64" s="330"/>
      <c r="AI64" s="330"/>
      <c r="AJ64" s="330"/>
      <c r="AK64" s="310"/>
      <c r="AL64" s="310"/>
      <c r="AM64" s="310"/>
      <c r="AN64" s="310"/>
      <c r="AO64" s="310"/>
      <c r="AP64" s="310"/>
      <c r="AQ64" s="310"/>
      <c r="AR64" s="310"/>
      <c r="AS64" s="310"/>
      <c r="AT64" s="310"/>
      <c r="AU64" s="310"/>
      <c r="AV64" s="310"/>
      <c r="AW64" s="310"/>
      <c r="AX64" s="310"/>
      <c r="AY64" s="310"/>
      <c r="AZ64" s="310"/>
      <c r="BA64" s="310"/>
      <c r="BB64" s="310"/>
      <c r="BC64" s="310"/>
      <c r="BD64" s="310"/>
      <c r="BE64" s="310"/>
      <c r="BF64" s="310"/>
      <c r="BG64" s="310"/>
      <c r="BH64" s="310"/>
      <c r="BI64" s="310"/>
      <c r="BJ64" s="310"/>
      <c r="BK64" s="310"/>
      <c r="BL64" s="310"/>
      <c r="BM64" s="310"/>
      <c r="BN64" s="310"/>
      <c r="BO64" s="310"/>
    </row>
    <row r="65" spans="1:67" ht="12.75" customHeight="1" x14ac:dyDescent="0.2">
      <c r="A65" s="483"/>
      <c r="B65" s="24"/>
      <c r="C65" s="188"/>
      <c r="D65" s="188"/>
      <c r="E65" s="189"/>
      <c r="F65" s="189"/>
      <c r="G65" s="190"/>
      <c r="H65" s="190"/>
      <c r="I65" s="24"/>
      <c r="J65" s="386" t="s">
        <v>136</v>
      </c>
      <c r="K65" s="387"/>
      <c r="L65" s="21"/>
      <c r="M65" s="22">
        <f t="shared" ref="M65:M71" si="5">$U$56</f>
        <v>1</v>
      </c>
      <c r="N65" s="147"/>
      <c r="O65" s="73"/>
      <c r="P65" s="73"/>
      <c r="Q65" s="73"/>
      <c r="R65" s="73"/>
      <c r="S65" s="73"/>
      <c r="T65" s="310"/>
      <c r="U65" s="344">
        <f t="shared" si="4"/>
        <v>0</v>
      </c>
      <c r="V65" s="345">
        <v>3</v>
      </c>
      <c r="W65" s="346">
        <v>0.86577380952380945</v>
      </c>
      <c r="X65" s="346">
        <f>Täyttöohjeet!$J$47</f>
        <v>0.86577380952380945</v>
      </c>
      <c r="Y65" s="329"/>
      <c r="Z65" s="330"/>
      <c r="AA65" s="330"/>
      <c r="AB65" s="330"/>
      <c r="AC65" s="330"/>
      <c r="AD65" s="330"/>
      <c r="AE65" s="330"/>
      <c r="AF65" s="330"/>
      <c r="AG65" s="330"/>
      <c r="AH65" s="330"/>
      <c r="AI65" s="330"/>
      <c r="AJ65" s="330"/>
      <c r="AK65" s="310"/>
      <c r="AL65" s="310"/>
      <c r="AM65" s="310"/>
      <c r="AN65" s="310"/>
      <c r="AO65" s="310"/>
      <c r="AP65" s="310"/>
      <c r="AQ65" s="310"/>
      <c r="AR65" s="310"/>
      <c r="AS65" s="310"/>
      <c r="AT65" s="310"/>
      <c r="AU65" s="310"/>
      <c r="AV65" s="310"/>
      <c r="AW65" s="310"/>
      <c r="AX65" s="310"/>
      <c r="AY65" s="310"/>
      <c r="AZ65" s="310"/>
      <c r="BA65" s="310"/>
      <c r="BB65" s="310"/>
      <c r="BC65" s="310"/>
      <c r="BD65" s="310"/>
      <c r="BE65" s="310"/>
      <c r="BF65" s="310"/>
      <c r="BG65" s="310"/>
      <c r="BH65" s="310"/>
      <c r="BI65" s="310"/>
      <c r="BJ65" s="310"/>
      <c r="BK65" s="310"/>
      <c r="BL65" s="310"/>
      <c r="BM65" s="310"/>
      <c r="BN65" s="310"/>
      <c r="BO65" s="310"/>
    </row>
    <row r="66" spans="1:67" ht="12.75" customHeight="1" thickBot="1" x14ac:dyDescent="0.25">
      <c r="A66" s="483"/>
      <c r="B66" s="42"/>
      <c r="C66" s="42"/>
      <c r="D66" s="42"/>
      <c r="E66" s="42"/>
      <c r="F66" s="42"/>
      <c r="G66" s="42"/>
      <c r="H66" s="42"/>
      <c r="I66" s="189"/>
      <c r="J66" s="388"/>
      <c r="K66" s="389"/>
      <c r="L66" s="21"/>
      <c r="M66" s="22">
        <f t="shared" si="5"/>
        <v>1</v>
      </c>
      <c r="N66" s="23"/>
      <c r="O66" s="73"/>
      <c r="P66" s="73"/>
      <c r="Q66" s="73"/>
      <c r="R66" s="73"/>
      <c r="S66" s="73"/>
      <c r="T66" s="310"/>
      <c r="U66" s="344">
        <f t="shared" si="4"/>
        <v>0</v>
      </c>
      <c r="V66" s="345">
        <v>4</v>
      </c>
      <c r="W66" s="346">
        <v>1.1410714285714285</v>
      </c>
      <c r="X66" s="346">
        <f>Täyttöohjeet!$J$51</f>
        <v>1.1410714285714285</v>
      </c>
      <c r="Y66" s="330"/>
      <c r="Z66" s="330"/>
      <c r="AA66" s="330"/>
      <c r="AB66" s="330"/>
      <c r="AC66" s="330"/>
      <c r="AD66" s="330"/>
      <c r="AE66" s="330"/>
      <c r="AF66" s="330"/>
      <c r="AG66" s="330"/>
      <c r="AH66" s="330"/>
      <c r="AI66" s="330"/>
      <c r="AJ66" s="330"/>
      <c r="AK66" s="310"/>
      <c r="AL66" s="310"/>
      <c r="AM66" s="310"/>
      <c r="AN66" s="310"/>
      <c r="AO66" s="310"/>
      <c r="AP66" s="310"/>
      <c r="AQ66" s="310"/>
      <c r="AR66" s="310"/>
      <c r="AS66" s="310"/>
      <c r="AT66" s="310"/>
      <c r="AU66" s="310"/>
      <c r="AV66" s="310"/>
      <c r="AW66" s="310"/>
      <c r="AX66" s="310"/>
      <c r="AY66" s="310"/>
      <c r="AZ66" s="310"/>
      <c r="BA66" s="310"/>
      <c r="BB66" s="310"/>
      <c r="BC66" s="310"/>
      <c r="BD66" s="310"/>
      <c r="BE66" s="310"/>
      <c r="BF66" s="310"/>
      <c r="BG66" s="310"/>
      <c r="BH66" s="310"/>
      <c r="BI66" s="310"/>
      <c r="BJ66" s="310"/>
      <c r="BK66" s="310"/>
      <c r="BL66" s="310"/>
      <c r="BM66" s="310"/>
      <c r="BN66" s="310"/>
      <c r="BO66" s="310"/>
    </row>
    <row r="67" spans="1:67" ht="12.75" customHeight="1" x14ac:dyDescent="0.2">
      <c r="A67" s="483"/>
      <c r="B67" s="375" t="s">
        <v>49</v>
      </c>
      <c r="C67" s="191"/>
      <c r="D67" s="191"/>
      <c r="E67" s="192"/>
      <c r="F67" s="192"/>
      <c r="G67" s="193"/>
      <c r="H67" s="192"/>
      <c r="I67" s="192"/>
      <c r="J67" s="390" t="s">
        <v>28</v>
      </c>
      <c r="K67" s="392" t="s">
        <v>29</v>
      </c>
      <c r="L67" s="21"/>
      <c r="M67" s="22">
        <f t="shared" si="5"/>
        <v>1</v>
      </c>
      <c r="O67" s="73"/>
      <c r="P67" s="73"/>
      <c r="Q67" s="73"/>
      <c r="R67" s="73"/>
      <c r="S67" s="73"/>
      <c r="T67" s="310"/>
      <c r="U67" s="344">
        <f t="shared" si="4"/>
        <v>0</v>
      </c>
      <c r="V67" s="345">
        <v>5</v>
      </c>
      <c r="W67" s="346">
        <v>2</v>
      </c>
      <c r="X67" s="346">
        <f>Täyttöohjeet!$J$55</f>
        <v>2</v>
      </c>
      <c r="Y67" s="330"/>
      <c r="Z67" s="330"/>
      <c r="AA67" s="330"/>
      <c r="AB67" s="330"/>
      <c r="AC67" s="330"/>
      <c r="AD67" s="330"/>
      <c r="AE67" s="330"/>
      <c r="AF67" s="330"/>
      <c r="AG67" s="330"/>
      <c r="AH67" s="330"/>
      <c r="AI67" s="330"/>
      <c r="AJ67" s="330"/>
      <c r="AK67" s="310"/>
      <c r="AL67" s="310"/>
      <c r="AM67" s="310"/>
      <c r="AN67" s="310"/>
      <c r="AO67" s="310"/>
      <c r="AP67" s="310"/>
      <c r="AQ67" s="310"/>
      <c r="AR67" s="310"/>
      <c r="AS67" s="310"/>
      <c r="AT67" s="310"/>
      <c r="AU67" s="310"/>
      <c r="AV67" s="310"/>
      <c r="AW67" s="310"/>
      <c r="AX67" s="310"/>
      <c r="AY67" s="310"/>
      <c r="AZ67" s="310"/>
      <c r="BA67" s="310"/>
      <c r="BB67" s="310"/>
      <c r="BC67" s="310"/>
      <c r="BD67" s="310"/>
      <c r="BE67" s="310"/>
      <c r="BF67" s="310"/>
      <c r="BG67" s="310"/>
      <c r="BH67" s="310"/>
      <c r="BI67" s="310"/>
      <c r="BJ67" s="310"/>
      <c r="BK67" s="310"/>
      <c r="BL67" s="310"/>
      <c r="BM67" s="310"/>
      <c r="BN67" s="310"/>
      <c r="BO67" s="310"/>
    </row>
    <row r="68" spans="1:67" ht="12.75" customHeight="1" thickBot="1" x14ac:dyDescent="0.25">
      <c r="A68" s="483"/>
      <c r="B68" s="194"/>
      <c r="C68" s="195"/>
      <c r="D68" s="195"/>
      <c r="E68" s="195"/>
      <c r="F68" s="195"/>
      <c r="G68" s="195"/>
      <c r="H68" s="195"/>
      <c r="I68" s="42"/>
      <c r="J68" s="391"/>
      <c r="K68" s="392"/>
      <c r="M68" s="22">
        <f t="shared" si="5"/>
        <v>1</v>
      </c>
      <c r="O68" s="73"/>
      <c r="P68" s="73"/>
      <c r="Q68" s="73"/>
      <c r="R68" s="73"/>
      <c r="S68" s="73"/>
      <c r="T68" s="263"/>
      <c r="U68" s="344">
        <f t="shared" si="4"/>
        <v>0</v>
      </c>
      <c r="V68" s="345">
        <v>6</v>
      </c>
      <c r="W68" s="346">
        <v>0.99821428571428572</v>
      </c>
      <c r="X68" s="346">
        <f>Täyttöohjeet!$J$61</f>
        <v>0.99821428571428572</v>
      </c>
      <c r="Y68" s="330"/>
      <c r="Z68" s="330"/>
      <c r="AA68" s="330"/>
      <c r="AB68" s="330"/>
      <c r="AC68" s="330"/>
      <c r="AD68" s="330"/>
      <c r="AE68" s="330"/>
      <c r="AF68" s="330"/>
      <c r="AG68" s="330"/>
      <c r="AH68" s="330"/>
      <c r="AI68" s="330"/>
      <c r="AJ68" s="330"/>
      <c r="AK68" s="310"/>
      <c r="AL68" s="310"/>
      <c r="AM68" s="310"/>
      <c r="AN68" s="310"/>
      <c r="AO68" s="310"/>
      <c r="AP68" s="310"/>
      <c r="AQ68" s="310"/>
      <c r="AR68" s="310"/>
      <c r="AS68" s="310"/>
      <c r="AT68" s="310"/>
      <c r="AU68" s="310"/>
      <c r="AV68" s="310"/>
      <c r="AW68" s="310"/>
      <c r="AX68" s="310"/>
      <c r="AY68" s="310"/>
      <c r="AZ68" s="310"/>
      <c r="BA68" s="310"/>
      <c r="BB68" s="310"/>
      <c r="BC68" s="310"/>
      <c r="BD68" s="310"/>
      <c r="BE68" s="310"/>
      <c r="BF68" s="310"/>
      <c r="BG68" s="310"/>
      <c r="BH68" s="310"/>
      <c r="BI68" s="310"/>
      <c r="BJ68" s="310"/>
      <c r="BK68" s="310"/>
      <c r="BL68" s="310"/>
      <c r="BM68" s="310"/>
      <c r="BN68" s="310"/>
      <c r="BO68" s="310"/>
    </row>
    <row r="69" spans="1:67" ht="12.75" customHeight="1" thickBot="1" x14ac:dyDescent="0.25">
      <c r="A69" s="483"/>
      <c r="B69" s="267" t="s">
        <v>50</v>
      </c>
      <c r="C69" s="276"/>
      <c r="D69" s="276"/>
      <c r="E69" s="276"/>
      <c r="F69" s="276"/>
      <c r="G69" s="276"/>
      <c r="H69" s="276"/>
      <c r="I69" s="276"/>
      <c r="J69" s="277">
        <f>J61+J60+J53+J34</f>
        <v>128.78723809523808</v>
      </c>
      <c r="K69" s="278">
        <f>(K61+K60+K53+K34)</f>
        <v>128.69527619047619</v>
      </c>
      <c r="M69" s="22">
        <f t="shared" si="5"/>
        <v>1</v>
      </c>
      <c r="O69" s="73"/>
      <c r="P69" s="73"/>
      <c r="Q69" s="73"/>
      <c r="R69" s="73"/>
      <c r="S69" s="73"/>
      <c r="T69" s="263"/>
      <c r="U69" s="344">
        <f t="shared" si="4"/>
        <v>0</v>
      </c>
      <c r="V69" s="345">
        <v>7</v>
      </c>
      <c r="W69" s="346">
        <v>1.3833333333333333</v>
      </c>
      <c r="X69" s="346">
        <f>Täyttöohjeet!$J$65</f>
        <v>1.3833333333333333</v>
      </c>
      <c r="Y69" s="330"/>
      <c r="Z69" s="330"/>
      <c r="AA69" s="330"/>
      <c r="AB69" s="330"/>
      <c r="AC69" s="330"/>
      <c r="AD69" s="330"/>
      <c r="AE69" s="330"/>
      <c r="AF69" s="330"/>
      <c r="AG69" s="330"/>
      <c r="AH69" s="330"/>
      <c r="AI69" s="330"/>
      <c r="AJ69" s="330"/>
      <c r="AK69" s="310"/>
      <c r="AL69" s="310"/>
      <c r="AM69" s="310"/>
      <c r="AN69" s="310"/>
      <c r="AO69" s="310"/>
      <c r="AP69" s="310"/>
      <c r="AQ69" s="310"/>
      <c r="AR69" s="310"/>
      <c r="AS69" s="310"/>
      <c r="AT69" s="310"/>
      <c r="AU69" s="310"/>
      <c r="AV69" s="310"/>
      <c r="AW69" s="310"/>
      <c r="AX69" s="310"/>
      <c r="AY69" s="310"/>
      <c r="AZ69" s="310"/>
      <c r="BA69" s="310"/>
      <c r="BB69" s="310"/>
      <c r="BC69" s="310"/>
      <c r="BD69" s="310"/>
      <c r="BE69" s="310"/>
      <c r="BF69" s="310"/>
      <c r="BG69" s="310"/>
      <c r="BH69" s="310"/>
      <c r="BI69" s="310"/>
      <c r="BJ69" s="310"/>
      <c r="BK69" s="310"/>
      <c r="BL69" s="310"/>
      <c r="BM69" s="310"/>
      <c r="BN69" s="310"/>
      <c r="BO69" s="310"/>
    </row>
    <row r="70" spans="1:67" ht="12.75" customHeight="1" thickBot="1" x14ac:dyDescent="0.25">
      <c r="A70" s="483"/>
      <c r="B70" s="267" t="s">
        <v>51</v>
      </c>
      <c r="C70" s="276"/>
      <c r="D70" s="276"/>
      <c r="E70" s="276"/>
      <c r="F70" s="276"/>
      <c r="G70" s="276"/>
      <c r="H70" s="276"/>
      <c r="I70" s="276"/>
      <c r="J70" s="279">
        <f>J62+J54+J47+J63</f>
        <v>0</v>
      </c>
      <c r="K70" s="280">
        <f>K62+K54+K47+K63</f>
        <v>0</v>
      </c>
      <c r="M70" s="22">
        <f t="shared" si="5"/>
        <v>1</v>
      </c>
      <c r="O70" s="73"/>
      <c r="P70" s="73"/>
      <c r="Q70" s="73"/>
      <c r="R70" s="73"/>
      <c r="S70" s="73"/>
      <c r="T70" s="263"/>
      <c r="U70" s="344">
        <f t="shared" si="4"/>
        <v>0</v>
      </c>
      <c r="V70" s="345">
        <v>8</v>
      </c>
      <c r="W70" s="346">
        <v>4</v>
      </c>
      <c r="X70" s="346">
        <f>Täyttöohjeet!$J$67</f>
        <v>4</v>
      </c>
      <c r="Y70" s="329"/>
      <c r="Z70" s="329"/>
      <c r="AA70" s="329"/>
      <c r="AB70" s="329"/>
      <c r="AC70" s="329"/>
      <c r="AD70" s="329"/>
      <c r="AE70" s="329"/>
      <c r="AF70" s="329"/>
      <c r="AG70" s="329"/>
      <c r="AH70" s="329"/>
      <c r="AI70" s="329"/>
      <c r="AJ70" s="329"/>
      <c r="AK70" s="263"/>
      <c r="AL70" s="263"/>
      <c r="AM70" s="263"/>
      <c r="AN70" s="263"/>
      <c r="AO70" s="263"/>
      <c r="AP70" s="263"/>
      <c r="AQ70" s="263"/>
      <c r="AR70" s="263"/>
      <c r="AS70" s="263"/>
      <c r="AT70" s="263"/>
      <c r="AU70" s="263"/>
      <c r="AV70" s="263"/>
      <c r="AW70" s="263"/>
      <c r="AX70" s="263"/>
      <c r="AY70" s="263"/>
      <c r="AZ70" s="310"/>
      <c r="BA70" s="310"/>
      <c r="BB70" s="310"/>
      <c r="BC70" s="310"/>
      <c r="BD70" s="310"/>
      <c r="BE70" s="310"/>
      <c r="BF70" s="310"/>
      <c r="BG70" s="310"/>
      <c r="BH70" s="310"/>
      <c r="BI70" s="310"/>
      <c r="BJ70" s="310"/>
      <c r="BK70" s="310"/>
      <c r="BL70" s="310"/>
      <c r="BM70" s="310"/>
      <c r="BN70" s="310"/>
      <c r="BO70" s="310"/>
    </row>
    <row r="71" spans="1:67" ht="12.75" customHeight="1" thickBot="1" x14ac:dyDescent="0.25">
      <c r="A71" s="42"/>
      <c r="B71" s="196"/>
      <c r="C71" s="197"/>
      <c r="D71" s="198"/>
      <c r="E71" s="197"/>
      <c r="F71" s="198"/>
      <c r="G71" s="197"/>
      <c r="H71" s="197"/>
      <c r="I71" s="197"/>
      <c r="J71" s="199"/>
      <c r="K71" s="200"/>
      <c r="M71" s="22">
        <f t="shared" si="5"/>
        <v>1</v>
      </c>
      <c r="O71" s="73"/>
      <c r="P71" s="73"/>
      <c r="Q71" s="73"/>
      <c r="R71" s="73"/>
      <c r="S71" s="73"/>
      <c r="T71" s="263"/>
      <c r="U71" s="344">
        <f t="shared" si="4"/>
        <v>0</v>
      </c>
      <c r="V71" s="345">
        <v>9</v>
      </c>
      <c r="W71" s="345">
        <v>0.5</v>
      </c>
      <c r="X71" s="345">
        <f>Täyttöohjeet!$J$71</f>
        <v>0.5</v>
      </c>
      <c r="Y71" s="329"/>
      <c r="Z71" s="329"/>
      <c r="AA71" s="329"/>
      <c r="AB71" s="329"/>
      <c r="AC71" s="329"/>
      <c r="AD71" s="329"/>
      <c r="AE71" s="329"/>
      <c r="AF71" s="329"/>
      <c r="AG71" s="329"/>
      <c r="AH71" s="329"/>
      <c r="AI71" s="329"/>
      <c r="AJ71" s="329"/>
      <c r="AK71" s="263"/>
      <c r="AL71" s="263"/>
      <c r="AM71" s="263"/>
      <c r="AN71" s="263"/>
      <c r="AO71" s="263"/>
      <c r="AP71" s="263"/>
      <c r="AQ71" s="263"/>
      <c r="AR71" s="263"/>
      <c r="AS71" s="263"/>
      <c r="AT71" s="263"/>
      <c r="AU71" s="263"/>
      <c r="AV71" s="263"/>
      <c r="AW71" s="263"/>
      <c r="AX71" s="263"/>
      <c r="AY71" s="263"/>
      <c r="AZ71" s="310"/>
      <c r="BA71" s="310"/>
      <c r="BB71" s="310"/>
      <c r="BC71" s="310"/>
      <c r="BD71" s="310"/>
      <c r="BE71" s="310"/>
      <c r="BF71" s="310"/>
      <c r="BG71" s="310"/>
      <c r="BH71" s="310"/>
      <c r="BI71" s="310"/>
      <c r="BJ71" s="310"/>
      <c r="BK71" s="310"/>
      <c r="BL71" s="310"/>
      <c r="BM71" s="310"/>
      <c r="BN71" s="310"/>
      <c r="BO71" s="310"/>
    </row>
    <row r="72" spans="1:67" ht="15.6" customHeight="1" x14ac:dyDescent="0.2">
      <c r="A72" s="155"/>
      <c r="B72" s="205" t="s">
        <v>184</v>
      </c>
      <c r="C72" s="201"/>
      <c r="D72" s="201"/>
      <c r="E72" s="155"/>
      <c r="F72" s="155"/>
      <c r="G72" s="202"/>
      <c r="H72" s="202"/>
      <c r="I72" s="189"/>
      <c r="J72" s="203"/>
      <c r="K72" s="204"/>
      <c r="M72" s="22"/>
      <c r="O72" s="73"/>
      <c r="P72" s="73"/>
      <c r="Q72" s="73"/>
      <c r="R72" s="73"/>
      <c r="S72" s="73"/>
      <c r="T72" s="263"/>
      <c r="U72" s="344">
        <f>($C$14&lt;1)*W72/1000+($C$14&gt;9)*W72/1000</f>
        <v>0</v>
      </c>
      <c r="V72" s="345"/>
      <c r="W72" s="344">
        <f>W71</f>
        <v>0.5</v>
      </c>
      <c r="X72" s="329"/>
      <c r="Y72" s="329"/>
      <c r="Z72" s="329"/>
      <c r="AA72" s="329"/>
      <c r="AB72" s="329"/>
      <c r="AC72" s="329"/>
      <c r="AD72" s="329"/>
      <c r="AE72" s="329"/>
      <c r="AF72" s="329"/>
      <c r="AG72" s="329"/>
      <c r="AH72" s="329"/>
      <c r="AI72" s="329"/>
      <c r="AJ72" s="329"/>
      <c r="AK72" s="263"/>
      <c r="AL72" s="263"/>
      <c r="AM72" s="263"/>
      <c r="AN72" s="263"/>
      <c r="AO72" s="263"/>
      <c r="AP72" s="263"/>
      <c r="AQ72" s="263"/>
      <c r="AR72" s="263"/>
      <c r="AS72" s="263"/>
      <c r="AT72" s="263"/>
      <c r="AU72" s="263"/>
      <c r="AV72" s="263"/>
      <c r="AW72" s="263"/>
      <c r="AX72" s="263"/>
      <c r="AY72" s="263"/>
      <c r="AZ72" s="310"/>
      <c r="BA72" s="310"/>
      <c r="BB72" s="310"/>
      <c r="BC72" s="310"/>
      <c r="BD72" s="310"/>
      <c r="BE72" s="310"/>
      <c r="BF72" s="310"/>
      <c r="BG72" s="310"/>
      <c r="BH72" s="310"/>
      <c r="BI72" s="310"/>
      <c r="BJ72" s="310"/>
      <c r="BK72" s="310"/>
      <c r="BL72" s="310"/>
      <c r="BM72" s="310"/>
      <c r="BN72" s="310"/>
      <c r="BO72" s="310"/>
    </row>
    <row r="73" spans="1:67" ht="15.6" customHeight="1" x14ac:dyDescent="0.2">
      <c r="A73" s="42"/>
      <c r="B73" s="205" t="s">
        <v>182</v>
      </c>
      <c r="C73" s="206"/>
      <c r="D73" s="206"/>
      <c r="E73" s="206"/>
      <c r="F73" s="206"/>
      <c r="G73" s="206"/>
      <c r="H73" s="206"/>
      <c r="I73" s="206"/>
      <c r="J73" s="206"/>
      <c r="K73" s="206"/>
      <c r="L73" s="23"/>
      <c r="O73" s="73"/>
      <c r="P73" s="73"/>
      <c r="Q73" s="73"/>
      <c r="R73" s="73"/>
      <c r="S73" s="73"/>
      <c r="T73" s="263"/>
      <c r="U73" s="344"/>
      <c r="V73" s="344"/>
      <c r="W73" s="344"/>
      <c r="X73" s="329"/>
      <c r="Y73" s="329"/>
      <c r="Z73" s="329"/>
      <c r="AA73" s="329"/>
      <c r="AB73" s="329"/>
      <c r="AC73" s="329"/>
      <c r="AD73" s="329"/>
      <c r="AE73" s="329"/>
      <c r="AF73" s="329"/>
      <c r="AG73" s="329"/>
      <c r="AH73" s="329"/>
      <c r="AI73" s="329"/>
      <c r="AJ73" s="329"/>
      <c r="AK73" s="263"/>
      <c r="AL73" s="263"/>
      <c r="AM73" s="263"/>
      <c r="AN73" s="263"/>
      <c r="AO73" s="263"/>
      <c r="AP73" s="263"/>
      <c r="AQ73" s="263"/>
      <c r="AR73" s="263"/>
      <c r="AS73" s="263"/>
      <c r="AT73" s="263"/>
      <c r="AU73" s="263"/>
      <c r="AV73" s="263"/>
      <c r="AW73" s="263"/>
      <c r="AX73" s="263"/>
      <c r="AY73" s="263"/>
      <c r="AZ73" s="310"/>
      <c r="BA73" s="310"/>
      <c r="BB73" s="310"/>
      <c r="BC73" s="310"/>
      <c r="BD73" s="310"/>
      <c r="BE73" s="310"/>
      <c r="BF73" s="310"/>
      <c r="BG73" s="310"/>
      <c r="BH73" s="310"/>
      <c r="BI73" s="310"/>
      <c r="BJ73" s="310"/>
      <c r="BK73" s="310"/>
      <c r="BL73" s="310"/>
      <c r="BM73" s="310"/>
      <c r="BN73" s="310"/>
      <c r="BO73" s="310"/>
    </row>
    <row r="74" spans="1:67" ht="13.15" customHeight="1" x14ac:dyDescent="0.2">
      <c r="A74" s="23"/>
      <c r="B74" s="75"/>
      <c r="O74" s="73"/>
      <c r="P74" s="73"/>
      <c r="Q74" s="73"/>
      <c r="R74" s="73"/>
      <c r="S74" s="73"/>
      <c r="T74" s="263"/>
      <c r="U74" s="345"/>
      <c r="V74" s="345"/>
      <c r="W74" s="344"/>
      <c r="X74" s="329"/>
      <c r="Y74" s="329"/>
      <c r="Z74" s="329"/>
      <c r="AA74" s="329"/>
      <c r="AB74" s="329"/>
      <c r="AC74" s="329"/>
      <c r="AD74" s="329"/>
      <c r="AE74" s="329"/>
      <c r="AF74" s="329"/>
      <c r="AG74" s="329"/>
      <c r="AH74" s="329"/>
      <c r="AI74" s="329"/>
      <c r="AJ74" s="329"/>
      <c r="AK74" s="263"/>
      <c r="AL74" s="263"/>
      <c r="AM74" s="263"/>
      <c r="AN74" s="263"/>
      <c r="AO74" s="263"/>
      <c r="AP74" s="263"/>
      <c r="AQ74" s="263"/>
      <c r="AR74" s="263"/>
      <c r="AS74" s="263"/>
      <c r="AT74" s="263"/>
      <c r="AU74" s="263"/>
      <c r="AV74" s="263"/>
      <c r="AW74" s="263"/>
      <c r="AX74" s="263"/>
      <c r="AY74" s="263"/>
      <c r="AZ74" s="310"/>
      <c r="BA74" s="310"/>
      <c r="BB74" s="310"/>
      <c r="BC74" s="310"/>
      <c r="BD74" s="310"/>
      <c r="BE74" s="310"/>
      <c r="BF74" s="310"/>
      <c r="BG74" s="310"/>
      <c r="BH74" s="310"/>
      <c r="BI74" s="310"/>
      <c r="BJ74" s="310"/>
      <c r="BK74" s="310"/>
      <c r="BL74" s="310"/>
      <c r="BM74" s="310"/>
      <c r="BN74" s="310"/>
      <c r="BO74" s="310"/>
    </row>
    <row r="75" spans="1:67" ht="12.75" customHeight="1" x14ac:dyDescent="0.25">
      <c r="A75" s="23"/>
      <c r="B75" s="75"/>
      <c r="O75" s="73"/>
      <c r="P75" s="73"/>
      <c r="Q75" s="73"/>
      <c r="R75" s="73"/>
      <c r="S75" s="73"/>
      <c r="T75" s="263"/>
      <c r="U75" s="347"/>
      <c r="V75" s="347"/>
      <c r="W75" s="329"/>
      <c r="X75" s="329"/>
      <c r="Y75" s="329"/>
      <c r="Z75" s="329"/>
      <c r="AA75" s="329"/>
      <c r="AB75" s="329"/>
      <c r="AC75" s="329"/>
      <c r="AD75" s="329"/>
      <c r="AE75" s="329"/>
      <c r="AF75" s="329"/>
      <c r="AG75" s="329"/>
      <c r="AH75" s="329"/>
      <c r="AI75" s="329"/>
      <c r="AJ75" s="329"/>
      <c r="AK75" s="263"/>
      <c r="AL75" s="263"/>
      <c r="AM75" s="263"/>
      <c r="AN75" s="263"/>
      <c r="AO75" s="263"/>
      <c r="AP75" s="263"/>
      <c r="AQ75" s="263"/>
      <c r="AR75" s="263"/>
      <c r="AS75" s="263"/>
      <c r="AT75" s="263"/>
      <c r="AU75" s="263"/>
      <c r="AV75" s="263"/>
      <c r="AW75" s="263"/>
      <c r="AX75" s="263"/>
      <c r="AY75" s="263"/>
      <c r="AZ75" s="310"/>
      <c r="BA75" s="310"/>
      <c r="BB75" s="310"/>
      <c r="BC75" s="310"/>
      <c r="BD75" s="310"/>
      <c r="BE75" s="310"/>
      <c r="BF75" s="310"/>
      <c r="BG75" s="310"/>
      <c r="BH75" s="310"/>
      <c r="BI75" s="310"/>
      <c r="BJ75" s="310"/>
      <c r="BK75" s="310"/>
      <c r="BL75" s="310"/>
      <c r="BM75" s="310"/>
      <c r="BN75" s="310"/>
      <c r="BO75" s="310"/>
    </row>
    <row r="76" spans="1:67" ht="12.75" customHeight="1" x14ac:dyDescent="0.25">
      <c r="B76" s="75"/>
      <c r="O76" s="73"/>
      <c r="P76" s="73"/>
      <c r="Q76" s="73"/>
      <c r="R76" s="73"/>
      <c r="S76" s="73"/>
      <c r="T76" s="263"/>
      <c r="U76" s="347"/>
      <c r="V76" s="347"/>
      <c r="W76" s="329"/>
      <c r="X76" s="329"/>
      <c r="Y76" s="329"/>
      <c r="Z76" s="329"/>
      <c r="AA76" s="329"/>
      <c r="AB76" s="329"/>
      <c r="AC76" s="329"/>
      <c r="AD76" s="329"/>
      <c r="AE76" s="329"/>
      <c r="AF76" s="329"/>
      <c r="AG76" s="329"/>
      <c r="AH76" s="329"/>
      <c r="AI76" s="329"/>
      <c r="AJ76" s="329"/>
      <c r="AK76" s="263"/>
      <c r="AL76" s="263"/>
      <c r="AM76" s="263"/>
      <c r="AN76" s="263"/>
      <c r="AO76" s="263"/>
      <c r="AP76" s="263"/>
      <c r="AQ76" s="263"/>
      <c r="AR76" s="263"/>
      <c r="AS76" s="263"/>
      <c r="AT76" s="263"/>
      <c r="AU76" s="263"/>
      <c r="AV76" s="263"/>
      <c r="AW76" s="263"/>
      <c r="AX76" s="263"/>
      <c r="AY76" s="263"/>
      <c r="AZ76" s="310"/>
      <c r="BA76" s="310"/>
      <c r="BB76" s="310"/>
      <c r="BC76" s="310"/>
      <c r="BD76" s="310"/>
      <c r="BE76" s="310"/>
      <c r="BF76" s="310"/>
      <c r="BG76" s="310"/>
      <c r="BH76" s="310"/>
      <c r="BI76" s="310"/>
      <c r="BJ76" s="310"/>
      <c r="BK76" s="310"/>
      <c r="BL76" s="310"/>
      <c r="BM76" s="310"/>
      <c r="BN76" s="310"/>
      <c r="BO76" s="310"/>
    </row>
    <row r="77" spans="1:67" ht="15" customHeight="1" x14ac:dyDescent="0.2">
      <c r="B77" s="205"/>
      <c r="O77" s="73"/>
      <c r="P77" s="73"/>
      <c r="Q77" s="73"/>
      <c r="R77" s="73"/>
      <c r="S77" s="73"/>
      <c r="T77" s="263"/>
      <c r="U77" s="329"/>
      <c r="V77" s="329"/>
      <c r="W77" s="329"/>
      <c r="X77" s="329"/>
      <c r="Y77" s="329"/>
      <c r="Z77" s="329"/>
      <c r="AA77" s="329"/>
      <c r="AB77" s="329"/>
      <c r="AC77" s="329"/>
      <c r="AD77" s="329"/>
      <c r="AE77" s="329"/>
      <c r="AF77" s="329"/>
      <c r="AG77" s="329"/>
      <c r="AH77" s="329"/>
      <c r="AI77" s="329"/>
      <c r="AJ77" s="329"/>
      <c r="AK77" s="263"/>
      <c r="AL77" s="263"/>
      <c r="AM77" s="263"/>
      <c r="AN77" s="263"/>
      <c r="AO77" s="263"/>
      <c r="AP77" s="263"/>
      <c r="AQ77" s="263"/>
      <c r="AR77" s="263"/>
      <c r="AS77" s="263"/>
      <c r="AT77" s="263"/>
      <c r="AU77" s="263"/>
      <c r="AV77" s="263"/>
      <c r="AW77" s="263"/>
      <c r="AX77" s="263"/>
      <c r="AY77" s="263"/>
      <c r="AZ77" s="310"/>
      <c r="BA77" s="310"/>
      <c r="BB77" s="310"/>
      <c r="BC77" s="310"/>
      <c r="BD77" s="310"/>
      <c r="BE77" s="310"/>
      <c r="BF77" s="310"/>
      <c r="BG77" s="310"/>
      <c r="BH77" s="310"/>
      <c r="BI77" s="310"/>
      <c r="BJ77" s="310"/>
      <c r="BK77" s="310"/>
      <c r="BL77" s="310"/>
      <c r="BM77" s="310"/>
      <c r="BN77" s="310"/>
      <c r="BO77" s="310"/>
    </row>
    <row r="78" spans="1:67" ht="12.75" customHeight="1" x14ac:dyDescent="0.25">
      <c r="B78" s="380"/>
      <c r="O78" s="73"/>
      <c r="P78" s="73"/>
      <c r="Q78" s="73"/>
      <c r="R78" s="73"/>
      <c r="S78" s="73"/>
      <c r="T78" s="263"/>
      <c r="U78" s="347"/>
      <c r="V78" s="347"/>
      <c r="W78" s="329"/>
      <c r="X78" s="329"/>
      <c r="Y78" s="329"/>
      <c r="Z78" s="329"/>
      <c r="AA78" s="329"/>
      <c r="AB78" s="329"/>
      <c r="AC78" s="329"/>
      <c r="AD78" s="329"/>
      <c r="AE78" s="329"/>
      <c r="AF78" s="329"/>
      <c r="AG78" s="329"/>
      <c r="AH78" s="329"/>
      <c r="AI78" s="329"/>
      <c r="AJ78" s="329"/>
      <c r="AK78" s="263"/>
      <c r="AL78" s="263"/>
      <c r="AM78" s="263"/>
      <c r="AN78" s="263"/>
      <c r="AO78" s="263"/>
      <c r="AP78" s="263"/>
      <c r="AQ78" s="263"/>
      <c r="AR78" s="263"/>
      <c r="AS78" s="263"/>
      <c r="AT78" s="263"/>
      <c r="AU78" s="263"/>
      <c r="AV78" s="263"/>
      <c r="AW78" s="263"/>
      <c r="AX78" s="263"/>
      <c r="AY78" s="263"/>
      <c r="AZ78" s="310"/>
      <c r="BA78" s="310"/>
      <c r="BB78" s="310"/>
      <c r="BC78" s="310"/>
      <c r="BD78" s="310"/>
      <c r="BE78" s="310"/>
      <c r="BF78" s="310"/>
      <c r="BG78" s="310"/>
      <c r="BH78" s="310"/>
      <c r="BI78" s="310"/>
      <c r="BJ78" s="310"/>
      <c r="BK78" s="310"/>
      <c r="BL78" s="310"/>
      <c r="BM78" s="310"/>
      <c r="BN78" s="310"/>
      <c r="BO78" s="310"/>
    </row>
    <row r="79" spans="1:67" ht="12.75" customHeight="1" x14ac:dyDescent="0.25">
      <c r="B79" s="75"/>
      <c r="O79" s="73"/>
      <c r="P79" s="73"/>
      <c r="Q79" s="73"/>
      <c r="R79" s="73"/>
      <c r="S79" s="73"/>
      <c r="T79" s="263"/>
      <c r="U79" s="8"/>
      <c r="V79" s="8"/>
      <c r="W79" s="263"/>
      <c r="X79" s="263"/>
      <c r="Y79" s="263"/>
      <c r="Z79" s="263"/>
      <c r="AA79" s="263"/>
      <c r="AB79" s="263"/>
      <c r="AC79" s="263"/>
      <c r="AD79" s="263"/>
      <c r="AE79" s="263"/>
      <c r="AF79" s="263"/>
      <c r="AG79" s="263"/>
      <c r="AH79" s="263"/>
      <c r="AI79" s="263"/>
      <c r="AJ79" s="263"/>
      <c r="AK79" s="263"/>
      <c r="AL79" s="263"/>
      <c r="AM79" s="263"/>
      <c r="AN79" s="263"/>
      <c r="AO79" s="263"/>
      <c r="AP79" s="263"/>
      <c r="AQ79" s="263"/>
      <c r="AR79" s="263"/>
      <c r="AS79" s="263"/>
      <c r="AT79" s="263"/>
      <c r="AU79" s="263"/>
      <c r="AV79" s="263"/>
      <c r="AW79" s="263"/>
      <c r="AX79" s="263"/>
      <c r="AY79" s="263"/>
      <c r="AZ79" s="310"/>
      <c r="BA79" s="310"/>
      <c r="BB79" s="310"/>
      <c r="BC79" s="310"/>
      <c r="BD79" s="310"/>
      <c r="BE79" s="310"/>
      <c r="BF79" s="310"/>
      <c r="BG79" s="310"/>
      <c r="BH79" s="310"/>
      <c r="BI79" s="310"/>
      <c r="BJ79" s="310"/>
      <c r="BK79" s="310"/>
      <c r="BL79" s="310"/>
      <c r="BM79" s="310"/>
      <c r="BN79" s="310"/>
      <c r="BO79" s="310"/>
    </row>
    <row r="80" spans="1:67" ht="15" customHeight="1" x14ac:dyDescent="0.25">
      <c r="O80" s="73"/>
      <c r="P80" s="73"/>
      <c r="Q80" s="73"/>
      <c r="R80" s="73"/>
      <c r="S80" s="73"/>
      <c r="T80" s="263"/>
      <c r="U80" s="8"/>
      <c r="V80" s="8"/>
      <c r="W80" s="263"/>
      <c r="X80" s="263"/>
      <c r="Y80" s="263"/>
      <c r="Z80" s="263"/>
      <c r="AA80" s="263"/>
      <c r="AB80" s="263"/>
      <c r="AC80" s="263"/>
      <c r="AD80" s="263"/>
      <c r="AE80" s="263"/>
      <c r="AF80" s="263"/>
      <c r="AG80" s="263"/>
      <c r="AH80" s="263"/>
      <c r="AI80" s="263"/>
      <c r="AJ80" s="263"/>
      <c r="AK80" s="263"/>
      <c r="AL80" s="263"/>
      <c r="AM80" s="263"/>
      <c r="AN80" s="263"/>
      <c r="AO80" s="263"/>
      <c r="AP80" s="263"/>
      <c r="AQ80" s="263"/>
      <c r="AR80" s="263"/>
      <c r="AS80" s="263"/>
      <c r="AT80" s="263"/>
      <c r="AU80" s="263"/>
      <c r="AV80" s="263"/>
      <c r="AW80" s="263"/>
      <c r="AX80" s="263"/>
      <c r="AY80" s="263"/>
      <c r="AZ80" s="310"/>
      <c r="BA80" s="310"/>
      <c r="BB80" s="310"/>
      <c r="BC80" s="310"/>
      <c r="BD80" s="310"/>
      <c r="BE80" s="310"/>
      <c r="BF80" s="310"/>
      <c r="BG80" s="310"/>
      <c r="BH80" s="310"/>
      <c r="BI80" s="310"/>
      <c r="BJ80" s="310"/>
      <c r="BK80" s="310"/>
      <c r="BL80" s="310"/>
      <c r="BM80" s="310"/>
      <c r="BN80" s="310"/>
      <c r="BO80" s="310"/>
    </row>
    <row r="81" spans="3:67" ht="12.75" customHeight="1" x14ac:dyDescent="0.25">
      <c r="T81" s="263"/>
      <c r="U81" s="8"/>
      <c r="V81" s="8"/>
      <c r="W81" s="263"/>
      <c r="X81" s="263"/>
      <c r="Y81" s="263"/>
      <c r="Z81" s="263"/>
      <c r="AA81" s="263"/>
      <c r="AB81" s="263"/>
      <c r="AC81" s="263"/>
      <c r="AD81" s="263"/>
      <c r="AE81" s="263"/>
      <c r="AF81" s="263"/>
      <c r="AG81" s="263"/>
      <c r="AH81" s="263"/>
      <c r="AI81" s="263"/>
      <c r="AJ81" s="263"/>
      <c r="AK81" s="263"/>
      <c r="AL81" s="263"/>
      <c r="AM81" s="263"/>
      <c r="AN81" s="263"/>
      <c r="AO81" s="263"/>
      <c r="AP81" s="263"/>
      <c r="AQ81" s="263"/>
      <c r="AR81" s="263"/>
      <c r="AS81" s="263"/>
      <c r="AT81" s="263"/>
      <c r="AU81" s="263"/>
      <c r="AV81" s="263"/>
      <c r="AW81" s="263"/>
      <c r="AX81" s="263"/>
      <c r="AY81" s="263"/>
      <c r="AZ81" s="310"/>
      <c r="BA81" s="310"/>
      <c r="BB81" s="310"/>
      <c r="BC81" s="310"/>
      <c r="BD81" s="310"/>
      <c r="BE81" s="310"/>
      <c r="BF81" s="310"/>
      <c r="BG81" s="310"/>
      <c r="BH81" s="310"/>
      <c r="BI81" s="310"/>
      <c r="BJ81" s="310"/>
      <c r="BK81" s="310"/>
      <c r="BL81" s="310"/>
      <c r="BM81" s="310"/>
      <c r="BN81" s="310"/>
      <c r="BO81" s="310"/>
    </row>
    <row r="82" spans="3:67" ht="15.75" x14ac:dyDescent="0.25">
      <c r="C82" s="206"/>
      <c r="D82" s="266"/>
      <c r="E82" s="265"/>
      <c r="F82" s="206"/>
      <c r="G82" s="206"/>
      <c r="H82" s="206"/>
      <c r="I82" s="206"/>
      <c r="J82" s="206"/>
      <c r="K82" s="206"/>
      <c r="T82" s="263"/>
      <c r="U82" s="8"/>
      <c r="V82" s="8"/>
      <c r="W82" s="263"/>
      <c r="X82" s="263"/>
      <c r="Y82" s="263"/>
      <c r="Z82" s="263"/>
      <c r="AA82" s="263"/>
      <c r="AB82" s="263"/>
      <c r="AC82" s="263"/>
      <c r="AD82" s="263"/>
      <c r="AE82" s="263"/>
      <c r="AF82" s="263"/>
      <c r="AG82" s="263"/>
      <c r="AH82" s="263"/>
      <c r="AI82" s="263"/>
      <c r="AJ82" s="263"/>
      <c r="AK82" s="263"/>
      <c r="AL82" s="263"/>
      <c r="AM82" s="263"/>
      <c r="AN82" s="263"/>
      <c r="AO82" s="263"/>
      <c r="AP82" s="263"/>
      <c r="AQ82" s="263"/>
      <c r="AR82" s="263"/>
      <c r="AS82" s="263"/>
      <c r="AT82" s="263"/>
      <c r="AU82" s="263"/>
      <c r="AV82" s="263"/>
      <c r="AW82" s="263"/>
      <c r="AX82" s="263"/>
      <c r="AY82" s="263"/>
      <c r="AZ82" s="310"/>
      <c r="BA82" s="310"/>
      <c r="BB82" s="310"/>
      <c r="BC82" s="310"/>
      <c r="BD82" s="310"/>
      <c r="BE82" s="310"/>
      <c r="BF82" s="310"/>
      <c r="BG82" s="310"/>
      <c r="BH82" s="310"/>
      <c r="BI82" s="310"/>
      <c r="BJ82" s="310"/>
      <c r="BK82" s="310"/>
      <c r="BL82" s="310"/>
      <c r="BM82" s="310"/>
      <c r="BN82" s="310"/>
      <c r="BO82" s="310"/>
    </row>
    <row r="83" spans="3:67" ht="13.9" customHeight="1" x14ac:dyDescent="0.25">
      <c r="T83" s="263"/>
      <c r="U83" s="8"/>
      <c r="V83" s="8"/>
      <c r="W83" s="263"/>
      <c r="X83" s="263"/>
      <c r="Y83" s="263"/>
      <c r="Z83" s="263"/>
      <c r="AA83" s="263"/>
      <c r="AB83" s="263"/>
      <c r="AC83" s="263"/>
      <c r="AD83" s="263"/>
      <c r="AE83" s="263"/>
      <c r="AF83" s="263"/>
      <c r="AG83" s="263"/>
      <c r="AH83" s="263"/>
      <c r="AI83" s="263"/>
      <c r="AJ83" s="263"/>
      <c r="AK83" s="263"/>
      <c r="AL83" s="263"/>
      <c r="AM83" s="263"/>
      <c r="AN83" s="263"/>
      <c r="AO83" s="263"/>
      <c r="AP83" s="263"/>
      <c r="AQ83" s="263"/>
      <c r="AR83" s="263"/>
      <c r="AS83" s="263"/>
      <c r="AT83" s="263"/>
      <c r="AU83" s="263"/>
      <c r="AV83" s="263"/>
      <c r="AW83" s="263"/>
      <c r="AX83" s="263"/>
      <c r="AY83" s="263"/>
      <c r="AZ83" s="310"/>
      <c r="BA83" s="310"/>
      <c r="BB83" s="310"/>
      <c r="BC83" s="310"/>
      <c r="BD83" s="310"/>
      <c r="BE83" s="310"/>
      <c r="BF83" s="310"/>
      <c r="BG83" s="310"/>
      <c r="BH83" s="310"/>
      <c r="BI83" s="310"/>
      <c r="BJ83" s="310"/>
      <c r="BK83" s="310"/>
      <c r="BL83" s="310"/>
      <c r="BM83" s="310"/>
      <c r="BN83" s="310"/>
      <c r="BO83" s="310"/>
    </row>
    <row r="84" spans="3:67" ht="15.75" x14ac:dyDescent="0.25">
      <c r="T84" s="263"/>
      <c r="U84" s="8"/>
      <c r="V84" s="8"/>
      <c r="W84" s="263"/>
      <c r="X84" s="263"/>
      <c r="Y84" s="263"/>
      <c r="Z84" s="263"/>
      <c r="AA84" s="263"/>
      <c r="AB84" s="263"/>
      <c r="AC84" s="263"/>
      <c r="AD84" s="263"/>
      <c r="AE84" s="263"/>
      <c r="AF84" s="263"/>
      <c r="AG84" s="263"/>
      <c r="AH84" s="263"/>
      <c r="AI84" s="263"/>
      <c r="AJ84" s="263"/>
      <c r="AK84" s="263"/>
      <c r="AL84" s="263"/>
      <c r="AM84" s="263"/>
      <c r="AN84" s="263"/>
      <c r="AO84" s="263"/>
      <c r="AP84" s="263"/>
      <c r="AQ84" s="263"/>
      <c r="AR84" s="263"/>
      <c r="AS84" s="263"/>
      <c r="AT84" s="263"/>
      <c r="AU84" s="263"/>
      <c r="AV84" s="263"/>
      <c r="AW84" s="263"/>
      <c r="AX84" s="263"/>
      <c r="AY84" s="263"/>
      <c r="AZ84" s="310"/>
      <c r="BA84" s="310"/>
      <c r="BB84" s="310"/>
      <c r="BC84" s="310"/>
      <c r="BD84" s="310"/>
      <c r="BE84" s="310"/>
      <c r="BF84" s="310"/>
      <c r="BG84" s="310"/>
      <c r="BH84" s="310"/>
      <c r="BI84" s="310"/>
      <c r="BJ84" s="310"/>
      <c r="BK84" s="310"/>
      <c r="BL84" s="310"/>
      <c r="BM84" s="310"/>
      <c r="BN84" s="310"/>
      <c r="BO84" s="310"/>
    </row>
    <row r="85" spans="3:67" ht="13.9" customHeight="1" x14ac:dyDescent="0.2">
      <c r="T85" s="263"/>
      <c r="U85" s="263"/>
      <c r="V85" s="263"/>
      <c r="W85" s="263"/>
      <c r="X85" s="263"/>
      <c r="Y85" s="263"/>
      <c r="Z85" s="263"/>
      <c r="AA85" s="263"/>
      <c r="AB85" s="263"/>
      <c r="AC85" s="263"/>
      <c r="AD85" s="263"/>
      <c r="AE85" s="263"/>
      <c r="AF85" s="263"/>
      <c r="AG85" s="263"/>
      <c r="AH85" s="263"/>
      <c r="AI85" s="263"/>
      <c r="AJ85" s="263"/>
      <c r="AK85" s="263"/>
      <c r="AL85" s="263"/>
      <c r="AM85" s="263"/>
      <c r="AN85" s="263"/>
      <c r="AO85" s="263"/>
      <c r="AP85" s="263"/>
      <c r="AQ85" s="263"/>
      <c r="AR85" s="263"/>
      <c r="AS85" s="263"/>
      <c r="AT85" s="263"/>
      <c r="AU85" s="263"/>
      <c r="AV85" s="263"/>
      <c r="AW85" s="263"/>
      <c r="AX85" s="263"/>
      <c r="AY85" s="263"/>
      <c r="AZ85" s="310"/>
      <c r="BA85" s="310"/>
      <c r="BB85" s="310"/>
      <c r="BC85" s="310"/>
      <c r="BD85" s="310"/>
      <c r="BE85" s="310"/>
      <c r="BF85" s="310"/>
      <c r="BG85" s="310"/>
      <c r="BH85" s="310"/>
      <c r="BI85" s="310"/>
      <c r="BJ85" s="310"/>
      <c r="BK85" s="310"/>
      <c r="BL85" s="310"/>
      <c r="BM85" s="310"/>
      <c r="BN85" s="310"/>
      <c r="BO85" s="310"/>
    </row>
    <row r="86" spans="3:67" ht="15.6" customHeight="1" x14ac:dyDescent="0.25">
      <c r="T86" s="263"/>
      <c r="U86" s="8"/>
      <c r="V86" s="8"/>
      <c r="W86" s="263"/>
      <c r="X86" s="263"/>
      <c r="Y86" s="263"/>
      <c r="Z86" s="263"/>
      <c r="AA86" s="263"/>
      <c r="AB86" s="263"/>
      <c r="AC86" s="263"/>
      <c r="AD86" s="263"/>
      <c r="AE86" s="263"/>
      <c r="AF86" s="263"/>
      <c r="AG86" s="263"/>
      <c r="AH86" s="263"/>
      <c r="AI86" s="263"/>
      <c r="AJ86" s="263"/>
      <c r="AK86" s="263"/>
      <c r="AL86" s="263"/>
      <c r="AM86" s="263"/>
      <c r="AN86" s="263"/>
      <c r="AO86" s="263"/>
      <c r="AP86" s="263"/>
      <c r="AQ86" s="263"/>
      <c r="AR86" s="263"/>
      <c r="AS86" s="263"/>
      <c r="AT86" s="263"/>
      <c r="AU86" s="263"/>
      <c r="AV86" s="263"/>
      <c r="AW86" s="263"/>
      <c r="AX86" s="263"/>
      <c r="AY86" s="263"/>
      <c r="AZ86" s="310"/>
      <c r="BA86" s="310"/>
      <c r="BB86" s="310"/>
      <c r="BC86" s="310"/>
      <c r="BD86" s="310"/>
      <c r="BE86" s="310"/>
      <c r="BF86" s="310"/>
      <c r="BG86" s="310"/>
      <c r="BH86" s="310"/>
      <c r="BI86" s="310"/>
      <c r="BJ86" s="310"/>
      <c r="BK86" s="310"/>
      <c r="BL86" s="310"/>
      <c r="BM86" s="310"/>
      <c r="BN86" s="310"/>
      <c r="BO86" s="310"/>
    </row>
    <row r="87" spans="3:67" ht="15.75" x14ac:dyDescent="0.25">
      <c r="T87" s="263"/>
      <c r="U87" s="8"/>
      <c r="V87" s="8"/>
      <c r="W87" s="263"/>
      <c r="X87" s="263"/>
      <c r="Y87" s="263"/>
      <c r="Z87" s="263"/>
      <c r="AA87" s="263"/>
      <c r="AB87" s="263"/>
      <c r="AC87" s="263"/>
      <c r="AD87" s="263"/>
      <c r="AE87" s="263"/>
      <c r="AF87" s="263"/>
      <c r="AG87" s="263"/>
      <c r="AH87" s="263"/>
      <c r="AI87" s="263"/>
      <c r="AJ87" s="263"/>
      <c r="AK87" s="263"/>
      <c r="AL87" s="263"/>
      <c r="AM87" s="263"/>
      <c r="AN87" s="263"/>
      <c r="AO87" s="263"/>
      <c r="AP87" s="263"/>
      <c r="AQ87" s="263"/>
      <c r="AR87" s="263"/>
      <c r="AS87" s="263"/>
      <c r="AT87" s="263"/>
      <c r="AU87" s="263"/>
      <c r="AV87" s="263"/>
      <c r="AW87" s="263"/>
      <c r="AX87" s="263"/>
      <c r="AY87" s="263"/>
      <c r="AZ87" s="310"/>
      <c r="BA87" s="310"/>
      <c r="BB87" s="310"/>
      <c r="BC87" s="310"/>
      <c r="BD87" s="310"/>
      <c r="BE87" s="310"/>
      <c r="BF87" s="310"/>
      <c r="BG87" s="310"/>
      <c r="BH87" s="310"/>
      <c r="BI87" s="310"/>
      <c r="BJ87" s="310"/>
      <c r="BK87" s="310"/>
      <c r="BL87" s="310"/>
      <c r="BM87" s="310"/>
      <c r="BN87" s="310"/>
      <c r="BO87" s="310"/>
    </row>
    <row r="88" spans="3:67" ht="15.6" customHeight="1" x14ac:dyDescent="0.25">
      <c r="T88" s="263"/>
      <c r="U88" s="8"/>
      <c r="V88" s="8"/>
      <c r="W88" s="263"/>
      <c r="X88" s="263"/>
      <c r="Y88" s="263"/>
      <c r="Z88" s="263"/>
      <c r="AA88" s="263"/>
      <c r="AB88" s="263"/>
      <c r="AC88" s="263"/>
      <c r="AD88" s="263"/>
      <c r="AE88" s="263"/>
      <c r="AF88" s="263"/>
      <c r="AG88" s="263"/>
      <c r="AH88" s="263"/>
      <c r="AI88" s="263"/>
      <c r="AJ88" s="263"/>
      <c r="AK88" s="263"/>
      <c r="AL88" s="263"/>
      <c r="AM88" s="263"/>
      <c r="AN88" s="263"/>
      <c r="AO88" s="263"/>
      <c r="AP88" s="263"/>
      <c r="AQ88" s="263"/>
      <c r="AR88" s="263"/>
      <c r="AS88" s="263"/>
      <c r="AT88" s="263"/>
      <c r="AU88" s="263"/>
      <c r="AV88" s="263"/>
      <c r="AW88" s="263"/>
      <c r="AX88" s="263"/>
      <c r="AY88" s="263"/>
      <c r="AZ88" s="310"/>
      <c r="BA88" s="310"/>
      <c r="BB88" s="310"/>
      <c r="BC88" s="310"/>
      <c r="BD88" s="310"/>
      <c r="BE88" s="310"/>
      <c r="BF88" s="310"/>
      <c r="BG88" s="310"/>
      <c r="BH88" s="310"/>
      <c r="BI88" s="310"/>
      <c r="BJ88" s="310"/>
      <c r="BK88" s="310"/>
      <c r="BL88" s="310"/>
      <c r="BM88" s="310"/>
      <c r="BN88" s="310"/>
      <c r="BO88" s="310"/>
    </row>
    <row r="89" spans="3:67" ht="15.75" x14ac:dyDescent="0.25">
      <c r="T89" s="263"/>
      <c r="U89" s="8"/>
      <c r="V89" s="8"/>
      <c r="W89" s="263"/>
      <c r="X89" s="263"/>
      <c r="Y89" s="263"/>
      <c r="Z89" s="263"/>
      <c r="AA89" s="263"/>
      <c r="AB89" s="263"/>
      <c r="AC89" s="263"/>
      <c r="AD89" s="263"/>
      <c r="AE89" s="263"/>
      <c r="AF89" s="263"/>
      <c r="AG89" s="263"/>
      <c r="AH89" s="263"/>
      <c r="AI89" s="263"/>
      <c r="AJ89" s="263"/>
      <c r="AK89" s="263"/>
      <c r="AL89" s="263"/>
      <c r="AM89" s="263"/>
      <c r="AN89" s="263"/>
      <c r="AO89" s="263"/>
      <c r="AP89" s="263"/>
      <c r="AQ89" s="263"/>
      <c r="AR89" s="263"/>
      <c r="AS89" s="263"/>
      <c r="AT89" s="263"/>
      <c r="AU89" s="263"/>
      <c r="AV89" s="263"/>
      <c r="AW89" s="263"/>
      <c r="AX89" s="263"/>
      <c r="AY89" s="263"/>
      <c r="AZ89" s="310"/>
      <c r="BA89" s="310"/>
      <c r="BB89" s="310"/>
      <c r="BC89" s="310"/>
      <c r="BD89" s="310"/>
      <c r="BE89" s="310"/>
      <c r="BF89" s="310"/>
      <c r="BG89" s="310"/>
      <c r="BH89" s="310"/>
      <c r="BI89" s="310"/>
      <c r="BJ89" s="310"/>
      <c r="BK89" s="310"/>
      <c r="BL89" s="310"/>
      <c r="BM89" s="310"/>
      <c r="BN89" s="310"/>
      <c r="BO89" s="310"/>
    </row>
    <row r="90" spans="3:67" ht="15.75" x14ac:dyDescent="0.25">
      <c r="T90" s="263"/>
      <c r="U90" s="8"/>
      <c r="V90" s="8"/>
      <c r="W90" s="263"/>
      <c r="X90" s="263"/>
      <c r="Y90" s="263"/>
      <c r="Z90" s="263"/>
      <c r="AA90" s="263"/>
      <c r="AB90" s="263"/>
      <c r="AC90" s="263"/>
      <c r="AD90" s="263"/>
      <c r="AE90" s="263"/>
      <c r="AF90" s="263"/>
      <c r="AG90" s="263"/>
      <c r="AH90" s="263"/>
      <c r="AI90" s="263"/>
      <c r="AJ90" s="263"/>
      <c r="AK90" s="263"/>
      <c r="AL90" s="263"/>
      <c r="AM90" s="263"/>
      <c r="AN90" s="263"/>
      <c r="AO90" s="263"/>
      <c r="AP90" s="263"/>
      <c r="AQ90" s="263"/>
      <c r="AR90" s="263"/>
      <c r="AS90" s="263"/>
      <c r="AT90" s="263"/>
      <c r="AU90" s="263"/>
      <c r="AV90" s="263"/>
      <c r="AW90" s="263"/>
      <c r="AX90" s="263"/>
      <c r="AY90" s="263"/>
      <c r="AZ90" s="310"/>
      <c r="BA90" s="310"/>
      <c r="BB90" s="310"/>
      <c r="BC90" s="310"/>
      <c r="BD90" s="310"/>
      <c r="BE90" s="310"/>
      <c r="BF90" s="310"/>
      <c r="BG90" s="310"/>
      <c r="BH90" s="310"/>
      <c r="BI90" s="310"/>
      <c r="BJ90" s="310"/>
      <c r="BK90" s="310"/>
      <c r="BL90" s="310"/>
      <c r="BM90" s="310"/>
      <c r="BN90" s="310"/>
      <c r="BO90" s="310"/>
    </row>
    <row r="91" spans="3:67" x14ac:dyDescent="0.2">
      <c r="T91" s="263"/>
      <c r="U91" s="263"/>
      <c r="V91" s="263"/>
      <c r="W91" s="263"/>
      <c r="X91" s="263"/>
      <c r="Y91" s="263"/>
      <c r="Z91" s="263"/>
      <c r="AA91" s="263"/>
      <c r="AB91" s="263"/>
      <c r="AC91" s="263"/>
      <c r="AD91" s="263"/>
      <c r="AE91" s="263"/>
      <c r="AF91" s="263"/>
      <c r="AG91" s="263"/>
      <c r="AH91" s="263"/>
      <c r="AI91" s="263"/>
      <c r="AJ91" s="263"/>
      <c r="AK91" s="263"/>
      <c r="AL91" s="263"/>
      <c r="AM91" s="263"/>
      <c r="AN91" s="263"/>
      <c r="AO91" s="263"/>
      <c r="AP91" s="263"/>
      <c r="AQ91" s="263"/>
      <c r="AR91" s="263"/>
      <c r="AS91" s="263"/>
      <c r="AT91" s="263"/>
      <c r="AU91" s="263"/>
      <c r="AV91" s="263"/>
      <c r="AW91" s="263"/>
      <c r="AX91" s="263"/>
      <c r="AY91" s="263"/>
      <c r="AZ91" s="310"/>
      <c r="BA91" s="310"/>
      <c r="BB91" s="310"/>
      <c r="BC91" s="310"/>
      <c r="BD91" s="310"/>
      <c r="BE91" s="310"/>
      <c r="BF91" s="310"/>
      <c r="BG91" s="310"/>
      <c r="BH91" s="310"/>
      <c r="BI91" s="310"/>
      <c r="BJ91" s="310"/>
      <c r="BK91" s="310"/>
      <c r="BL91" s="310"/>
      <c r="BM91" s="310"/>
      <c r="BN91" s="310"/>
      <c r="BO91" s="310"/>
    </row>
    <row r="92" spans="3:67" ht="15.75" x14ac:dyDescent="0.25">
      <c r="T92" s="263"/>
      <c r="U92" s="8"/>
      <c r="V92" s="8"/>
      <c r="W92" s="263"/>
      <c r="X92" s="263"/>
      <c r="Y92" s="263"/>
      <c r="Z92" s="263"/>
      <c r="AA92" s="263"/>
      <c r="AB92" s="263"/>
      <c r="AC92" s="263"/>
      <c r="AD92" s="263"/>
      <c r="AE92" s="263"/>
      <c r="AF92" s="263"/>
      <c r="AG92" s="263"/>
      <c r="AH92" s="263"/>
      <c r="AI92" s="263"/>
      <c r="AJ92" s="263"/>
      <c r="AK92" s="263"/>
      <c r="AL92" s="263"/>
      <c r="AM92" s="263"/>
      <c r="AN92" s="263"/>
      <c r="AO92" s="263"/>
      <c r="AP92" s="263"/>
      <c r="AQ92" s="263"/>
      <c r="AR92" s="263"/>
      <c r="AS92" s="263"/>
      <c r="AT92" s="263"/>
      <c r="AU92" s="263"/>
      <c r="AV92" s="263"/>
      <c r="AW92" s="263"/>
      <c r="AX92" s="263"/>
      <c r="AY92" s="263"/>
      <c r="AZ92" s="310"/>
      <c r="BA92" s="310"/>
      <c r="BB92" s="310"/>
      <c r="BC92" s="310"/>
      <c r="BD92" s="310"/>
      <c r="BE92" s="310"/>
      <c r="BF92" s="310"/>
      <c r="BG92" s="310"/>
      <c r="BH92" s="310"/>
      <c r="BI92" s="310"/>
      <c r="BJ92" s="310"/>
      <c r="BK92" s="310"/>
      <c r="BL92" s="310"/>
      <c r="BM92" s="310"/>
      <c r="BN92" s="310"/>
      <c r="BO92" s="310"/>
    </row>
    <row r="93" spans="3:67" ht="15.75" x14ac:dyDescent="0.25">
      <c r="T93" s="263"/>
      <c r="U93" s="8"/>
      <c r="V93" s="8"/>
      <c r="W93" s="263"/>
      <c r="X93" s="263"/>
      <c r="Y93" s="263"/>
      <c r="Z93" s="263"/>
      <c r="AA93" s="263"/>
      <c r="AB93" s="263"/>
      <c r="AC93" s="263"/>
      <c r="AD93" s="263"/>
      <c r="AE93" s="263"/>
      <c r="AF93" s="263"/>
      <c r="AG93" s="263"/>
      <c r="AH93" s="263"/>
      <c r="AI93" s="263"/>
      <c r="AJ93" s="263"/>
      <c r="AK93" s="263"/>
      <c r="AL93" s="263"/>
      <c r="AM93" s="263"/>
      <c r="AN93" s="263"/>
      <c r="AO93" s="263"/>
      <c r="AP93" s="263"/>
      <c r="AQ93" s="263"/>
      <c r="AR93" s="263"/>
      <c r="AS93" s="263"/>
      <c r="AT93" s="263"/>
      <c r="AU93" s="263"/>
      <c r="AV93" s="263"/>
      <c r="AW93" s="263"/>
      <c r="AX93" s="263"/>
      <c r="AY93" s="263"/>
      <c r="AZ93" s="310"/>
      <c r="BA93" s="310"/>
      <c r="BB93" s="310"/>
      <c r="BC93" s="310"/>
      <c r="BD93" s="310"/>
      <c r="BE93" s="310"/>
      <c r="BF93" s="310"/>
      <c r="BG93" s="310"/>
      <c r="BH93" s="310"/>
      <c r="BI93" s="310"/>
      <c r="BJ93" s="310"/>
      <c r="BK93" s="310"/>
      <c r="BL93" s="310"/>
      <c r="BM93" s="310"/>
      <c r="BN93" s="310"/>
      <c r="BO93" s="310"/>
    </row>
    <row r="94" spans="3:67" ht="15.75" x14ac:dyDescent="0.25">
      <c r="T94" s="263"/>
      <c r="U94" s="8"/>
      <c r="V94" s="8"/>
      <c r="W94" s="263"/>
      <c r="X94" s="263"/>
      <c r="Y94" s="263"/>
      <c r="Z94" s="263"/>
      <c r="AA94" s="263"/>
      <c r="AB94" s="263"/>
      <c r="AC94" s="263"/>
      <c r="AD94" s="263"/>
      <c r="AE94" s="263"/>
      <c r="AF94" s="263"/>
      <c r="AG94" s="263"/>
      <c r="AH94" s="263"/>
      <c r="AI94" s="263"/>
      <c r="AJ94" s="263"/>
      <c r="AK94" s="263"/>
      <c r="AL94" s="263"/>
      <c r="AM94" s="263"/>
      <c r="AN94" s="263"/>
      <c r="AO94" s="263"/>
      <c r="AP94" s="263"/>
      <c r="AQ94" s="263"/>
      <c r="AR94" s="263"/>
      <c r="AS94" s="263"/>
      <c r="AT94" s="263"/>
      <c r="AU94" s="263"/>
      <c r="AV94" s="263"/>
      <c r="AW94" s="263"/>
      <c r="AX94" s="263"/>
      <c r="AY94" s="263"/>
      <c r="AZ94" s="310"/>
      <c r="BA94" s="310"/>
      <c r="BB94" s="310"/>
      <c r="BC94" s="310"/>
      <c r="BD94" s="310"/>
      <c r="BE94" s="310"/>
      <c r="BF94" s="310"/>
      <c r="BG94" s="310"/>
      <c r="BH94" s="310"/>
      <c r="BI94" s="310"/>
      <c r="BJ94" s="310"/>
      <c r="BK94" s="310"/>
      <c r="BL94" s="310"/>
      <c r="BM94" s="310"/>
      <c r="BN94" s="310"/>
      <c r="BO94" s="310"/>
    </row>
    <row r="95" spans="3:67" ht="15.75" x14ac:dyDescent="0.25">
      <c r="T95" s="263"/>
      <c r="U95" s="8"/>
      <c r="V95" s="8"/>
      <c r="W95" s="263"/>
      <c r="X95" s="263"/>
      <c r="Y95" s="263"/>
      <c r="Z95" s="263"/>
      <c r="AA95" s="263"/>
      <c r="AB95" s="263"/>
      <c r="AC95" s="263"/>
      <c r="AD95" s="263"/>
      <c r="AE95" s="263"/>
      <c r="AF95" s="263"/>
      <c r="AG95" s="263"/>
      <c r="AH95" s="263"/>
      <c r="AI95" s="263"/>
      <c r="AJ95" s="263"/>
      <c r="AK95" s="263"/>
      <c r="AL95" s="263"/>
      <c r="AM95" s="263"/>
      <c r="AN95" s="263"/>
      <c r="AO95" s="263"/>
      <c r="AP95" s="263"/>
      <c r="AQ95" s="263"/>
      <c r="AR95" s="263"/>
      <c r="AS95" s="263"/>
      <c r="AT95" s="263"/>
      <c r="AU95" s="263"/>
      <c r="AV95" s="263"/>
      <c r="AW95" s="263"/>
      <c r="AX95" s="263"/>
      <c r="AY95" s="263"/>
      <c r="AZ95" s="310"/>
      <c r="BA95" s="310"/>
      <c r="BB95" s="310"/>
      <c r="BC95" s="310"/>
      <c r="BD95" s="310"/>
      <c r="BE95" s="310"/>
      <c r="BF95" s="310"/>
      <c r="BG95" s="310"/>
      <c r="BH95" s="310"/>
      <c r="BI95" s="310"/>
      <c r="BJ95" s="310"/>
      <c r="BK95" s="310"/>
      <c r="BL95" s="310"/>
      <c r="BM95" s="310"/>
      <c r="BN95" s="310"/>
      <c r="BO95" s="310"/>
    </row>
    <row r="96" spans="3:67" ht="16.149999999999999" customHeight="1" x14ac:dyDescent="0.25">
      <c r="T96" s="263"/>
      <c r="U96" s="8"/>
      <c r="V96" s="8"/>
      <c r="W96" s="263"/>
      <c r="X96" s="263"/>
      <c r="Y96" s="263"/>
      <c r="Z96" s="263"/>
      <c r="AA96" s="263"/>
      <c r="AB96" s="263"/>
      <c r="AC96" s="263"/>
      <c r="AD96" s="263"/>
      <c r="AE96" s="263"/>
      <c r="AF96" s="263"/>
      <c r="AG96" s="263"/>
      <c r="AH96" s="263"/>
      <c r="AI96" s="263"/>
      <c r="AJ96" s="263"/>
      <c r="AK96" s="263"/>
      <c r="AL96" s="263"/>
      <c r="AM96" s="263"/>
      <c r="AN96" s="263"/>
      <c r="AO96" s="263"/>
      <c r="AP96" s="263"/>
      <c r="AQ96" s="263"/>
      <c r="AR96" s="263"/>
      <c r="AS96" s="263"/>
      <c r="AT96" s="263"/>
      <c r="AU96" s="263"/>
      <c r="AV96" s="263"/>
      <c r="AW96" s="263"/>
      <c r="AX96" s="263"/>
      <c r="AY96" s="263"/>
      <c r="AZ96" s="310"/>
      <c r="BA96" s="310"/>
      <c r="BB96" s="310"/>
      <c r="BC96" s="310"/>
      <c r="BD96" s="310"/>
      <c r="BE96" s="310"/>
      <c r="BF96" s="310"/>
      <c r="BG96" s="310"/>
      <c r="BH96" s="310"/>
      <c r="BI96" s="310"/>
      <c r="BJ96" s="310"/>
      <c r="BK96" s="310"/>
      <c r="BL96" s="310"/>
      <c r="BM96" s="310"/>
      <c r="BN96" s="310"/>
      <c r="BO96" s="310"/>
    </row>
    <row r="97" spans="20:67" x14ac:dyDescent="0.2">
      <c r="T97" s="263"/>
      <c r="U97" s="263"/>
      <c r="V97" s="263"/>
      <c r="W97" s="263"/>
      <c r="X97" s="263"/>
      <c r="Y97" s="263"/>
      <c r="Z97" s="263"/>
      <c r="AA97" s="263"/>
      <c r="AB97" s="263"/>
      <c r="AC97" s="263"/>
      <c r="AD97" s="263"/>
      <c r="AE97" s="263"/>
      <c r="AF97" s="263"/>
      <c r="AG97" s="263"/>
      <c r="AH97" s="263"/>
      <c r="AI97" s="263"/>
      <c r="AJ97" s="263"/>
      <c r="AK97" s="263"/>
      <c r="AL97" s="263"/>
      <c r="AM97" s="263"/>
      <c r="AN97" s="263"/>
      <c r="AO97" s="263"/>
      <c r="AP97" s="263"/>
      <c r="AQ97" s="263"/>
      <c r="AR97" s="263"/>
      <c r="AS97" s="263"/>
      <c r="AT97" s="263"/>
      <c r="AU97" s="263"/>
      <c r="AV97" s="263"/>
      <c r="AW97" s="263"/>
      <c r="AX97" s="263"/>
      <c r="AY97" s="263"/>
      <c r="AZ97" s="310"/>
      <c r="BA97" s="310"/>
      <c r="BB97" s="310"/>
      <c r="BC97" s="310"/>
      <c r="BD97" s="310"/>
      <c r="BE97" s="310"/>
      <c r="BF97" s="310"/>
      <c r="BG97" s="310"/>
      <c r="BH97" s="310"/>
      <c r="BI97" s="310"/>
      <c r="BJ97" s="310"/>
      <c r="BK97" s="310"/>
      <c r="BL97" s="310"/>
      <c r="BM97" s="310"/>
      <c r="BN97" s="310"/>
      <c r="BO97" s="310"/>
    </row>
    <row r="98" spans="20:67" x14ac:dyDescent="0.2">
      <c r="T98" s="263"/>
      <c r="U98" s="263"/>
      <c r="V98" s="263"/>
      <c r="W98" s="263"/>
      <c r="X98" s="263"/>
      <c r="Y98" s="263"/>
      <c r="Z98" s="263"/>
      <c r="AA98" s="263"/>
      <c r="AB98" s="263"/>
      <c r="AC98" s="263"/>
      <c r="AD98" s="263"/>
      <c r="AE98" s="263"/>
      <c r="AF98" s="263"/>
      <c r="AG98" s="263"/>
      <c r="AH98" s="263"/>
      <c r="AI98" s="263"/>
      <c r="AJ98" s="263"/>
      <c r="AK98" s="263"/>
      <c r="AL98" s="263"/>
      <c r="AM98" s="263"/>
      <c r="AN98" s="263"/>
      <c r="AO98" s="263"/>
      <c r="AP98" s="263"/>
      <c r="AQ98" s="263"/>
      <c r="AR98" s="263"/>
      <c r="AS98" s="263"/>
      <c r="AT98" s="263"/>
      <c r="AU98" s="263"/>
      <c r="AV98" s="263"/>
      <c r="AW98" s="263"/>
      <c r="AX98" s="263"/>
      <c r="AY98" s="263"/>
      <c r="AZ98" s="310"/>
      <c r="BA98" s="310"/>
      <c r="BB98" s="310"/>
      <c r="BC98" s="310"/>
      <c r="BD98" s="310"/>
      <c r="BE98" s="310"/>
      <c r="BF98" s="310"/>
      <c r="BG98" s="310"/>
      <c r="BH98" s="310"/>
      <c r="BI98" s="310"/>
      <c r="BJ98" s="310"/>
      <c r="BK98" s="310"/>
      <c r="BL98" s="310"/>
      <c r="BM98" s="310"/>
      <c r="BN98" s="310"/>
      <c r="BO98" s="310"/>
    </row>
    <row r="99" spans="20:67" x14ac:dyDescent="0.2">
      <c r="T99" s="263"/>
      <c r="U99" s="263"/>
      <c r="V99" s="263"/>
      <c r="W99" s="263"/>
      <c r="X99" s="263"/>
      <c r="Y99" s="263"/>
      <c r="Z99" s="263"/>
      <c r="AA99" s="263"/>
      <c r="AB99" s="263"/>
      <c r="AC99" s="263"/>
      <c r="AD99" s="263"/>
      <c r="AE99" s="263"/>
      <c r="AF99" s="263"/>
      <c r="AG99" s="263"/>
      <c r="AH99" s="263"/>
      <c r="AI99" s="263"/>
      <c r="AJ99" s="263"/>
      <c r="AK99" s="263"/>
      <c r="AL99" s="263"/>
      <c r="AM99" s="263"/>
      <c r="AN99" s="263"/>
      <c r="AO99" s="263"/>
      <c r="AP99" s="263"/>
      <c r="AQ99" s="263"/>
      <c r="AR99" s="263"/>
      <c r="AS99" s="263"/>
      <c r="AT99" s="263"/>
      <c r="AU99" s="263"/>
      <c r="AV99" s="263"/>
      <c r="AW99" s="263"/>
      <c r="AX99" s="263"/>
      <c r="AY99" s="263"/>
      <c r="AZ99" s="310"/>
      <c r="BA99" s="310"/>
      <c r="BB99" s="310"/>
      <c r="BC99" s="310"/>
      <c r="BD99" s="310"/>
      <c r="BE99" s="310"/>
      <c r="BF99" s="310"/>
      <c r="BG99" s="310"/>
      <c r="BH99" s="310"/>
      <c r="BI99" s="310"/>
      <c r="BJ99" s="310"/>
      <c r="BK99" s="310"/>
      <c r="BL99" s="310"/>
      <c r="BM99" s="310"/>
      <c r="BN99" s="310"/>
      <c r="BO99" s="310"/>
    </row>
    <row r="100" spans="20:67" x14ac:dyDescent="0.2">
      <c r="T100" s="263"/>
      <c r="U100" s="263"/>
      <c r="V100" s="263"/>
      <c r="W100" s="263"/>
      <c r="X100" s="263"/>
      <c r="Y100" s="263"/>
      <c r="Z100" s="263"/>
      <c r="AA100" s="263"/>
      <c r="AB100" s="263"/>
      <c r="AC100" s="263"/>
      <c r="AD100" s="263"/>
      <c r="AE100" s="263"/>
      <c r="AF100" s="263"/>
      <c r="AG100" s="263"/>
      <c r="AH100" s="263"/>
      <c r="AI100" s="263"/>
      <c r="AJ100" s="263"/>
      <c r="AK100" s="263"/>
      <c r="AL100" s="263"/>
      <c r="AM100" s="263"/>
      <c r="AN100" s="263"/>
      <c r="AO100" s="263"/>
      <c r="AP100" s="263"/>
      <c r="AQ100" s="263"/>
      <c r="AR100" s="263"/>
      <c r="AS100" s="263"/>
      <c r="AT100" s="263"/>
      <c r="AU100" s="263"/>
      <c r="AV100" s="263"/>
      <c r="AW100" s="263"/>
      <c r="AX100" s="263"/>
      <c r="AY100" s="263"/>
      <c r="AZ100" s="310"/>
      <c r="BA100" s="310"/>
      <c r="BB100" s="310"/>
      <c r="BC100" s="310"/>
      <c r="BD100" s="310"/>
      <c r="BE100" s="310"/>
      <c r="BF100" s="310"/>
      <c r="BG100" s="310"/>
      <c r="BH100" s="310"/>
      <c r="BI100" s="310"/>
      <c r="BJ100" s="310"/>
      <c r="BK100" s="310"/>
      <c r="BL100" s="310"/>
      <c r="BM100" s="310"/>
      <c r="BN100" s="310"/>
      <c r="BO100" s="310"/>
    </row>
    <row r="101" spans="20:67" x14ac:dyDescent="0.2">
      <c r="T101" s="263"/>
      <c r="U101" s="263"/>
      <c r="V101" s="263"/>
      <c r="W101" s="263"/>
      <c r="X101" s="263"/>
      <c r="Y101" s="263"/>
      <c r="Z101" s="263"/>
      <c r="AA101" s="263"/>
      <c r="AB101" s="263"/>
      <c r="AC101" s="263"/>
      <c r="AD101" s="263"/>
      <c r="AE101" s="263"/>
      <c r="AF101" s="263"/>
      <c r="AG101" s="263"/>
      <c r="AH101" s="263"/>
      <c r="AI101" s="263"/>
      <c r="AJ101" s="263"/>
      <c r="AK101" s="263"/>
      <c r="AL101" s="263"/>
      <c r="AM101" s="263"/>
      <c r="AN101" s="263"/>
      <c r="AO101" s="263"/>
      <c r="AP101" s="263"/>
      <c r="AQ101" s="263"/>
      <c r="AR101" s="263"/>
      <c r="AS101" s="263"/>
      <c r="AT101" s="263"/>
      <c r="AU101" s="263"/>
      <c r="AV101" s="263"/>
      <c r="AW101" s="263"/>
      <c r="AX101" s="263"/>
      <c r="AY101" s="263"/>
      <c r="AZ101" s="310"/>
      <c r="BA101" s="310"/>
      <c r="BB101" s="310"/>
      <c r="BC101" s="310"/>
      <c r="BD101" s="310"/>
      <c r="BE101" s="310"/>
      <c r="BF101" s="310"/>
      <c r="BG101" s="310"/>
      <c r="BH101" s="310"/>
      <c r="BI101" s="310"/>
      <c r="BJ101" s="310"/>
      <c r="BK101" s="310"/>
      <c r="BL101" s="310"/>
      <c r="BM101" s="310"/>
      <c r="BN101" s="310"/>
      <c r="BO101" s="310"/>
    </row>
    <row r="102" spans="20:67" x14ac:dyDescent="0.2">
      <c r="T102" s="263"/>
      <c r="U102" s="263"/>
      <c r="V102" s="263"/>
      <c r="W102" s="263"/>
      <c r="X102" s="263"/>
      <c r="Y102" s="263"/>
      <c r="Z102" s="263"/>
      <c r="AA102" s="263"/>
      <c r="AB102" s="263"/>
      <c r="AC102" s="263"/>
      <c r="AD102" s="263"/>
      <c r="AE102" s="263"/>
      <c r="AF102" s="263"/>
      <c r="AG102" s="263"/>
      <c r="AH102" s="263"/>
      <c r="AI102" s="263"/>
      <c r="AJ102" s="263"/>
      <c r="AK102" s="263"/>
      <c r="AL102" s="263"/>
      <c r="AM102" s="263"/>
      <c r="AN102" s="263"/>
      <c r="AO102" s="263"/>
      <c r="AP102" s="263"/>
      <c r="AQ102" s="263"/>
      <c r="AR102" s="263"/>
      <c r="AS102" s="263"/>
      <c r="AT102" s="263"/>
      <c r="AU102" s="263"/>
      <c r="AV102" s="263"/>
      <c r="AW102" s="263"/>
      <c r="AX102" s="263"/>
      <c r="AY102" s="263"/>
      <c r="AZ102" s="310"/>
      <c r="BA102" s="310"/>
      <c r="BB102" s="310"/>
      <c r="BC102" s="310"/>
      <c r="BD102" s="310"/>
      <c r="BE102" s="310"/>
      <c r="BF102" s="310"/>
      <c r="BG102" s="310"/>
      <c r="BH102" s="310"/>
      <c r="BI102" s="310"/>
      <c r="BJ102" s="310"/>
      <c r="BK102" s="310"/>
      <c r="BL102" s="310"/>
      <c r="BM102" s="310"/>
      <c r="BN102" s="310"/>
      <c r="BO102" s="310"/>
    </row>
    <row r="103" spans="20:67" x14ac:dyDescent="0.2">
      <c r="T103" s="263"/>
      <c r="U103" s="263"/>
      <c r="V103" s="263"/>
      <c r="W103" s="263"/>
      <c r="X103" s="263"/>
      <c r="Y103" s="263"/>
      <c r="Z103" s="263"/>
      <c r="AA103" s="263"/>
      <c r="AB103" s="263"/>
      <c r="AC103" s="263"/>
      <c r="AD103" s="263"/>
      <c r="AE103" s="263"/>
      <c r="AF103" s="263"/>
      <c r="AG103" s="263"/>
      <c r="AH103" s="263"/>
      <c r="AI103" s="263"/>
      <c r="AJ103" s="263"/>
      <c r="AK103" s="263"/>
      <c r="AL103" s="263"/>
      <c r="AM103" s="263"/>
      <c r="AN103" s="263"/>
      <c r="AO103" s="263"/>
      <c r="AP103" s="263"/>
      <c r="AQ103" s="263"/>
      <c r="AR103" s="263"/>
      <c r="AS103" s="263"/>
      <c r="AT103" s="263"/>
      <c r="AU103" s="263"/>
      <c r="AV103" s="263"/>
      <c r="AW103" s="263"/>
      <c r="AX103" s="263"/>
      <c r="AY103" s="263"/>
      <c r="AZ103" s="310"/>
      <c r="BA103" s="310"/>
      <c r="BB103" s="310"/>
      <c r="BC103" s="310"/>
      <c r="BD103" s="310"/>
      <c r="BE103" s="310"/>
      <c r="BF103" s="310"/>
      <c r="BG103" s="310"/>
      <c r="BH103" s="310"/>
      <c r="BI103" s="310"/>
      <c r="BJ103" s="310"/>
      <c r="BK103" s="310"/>
      <c r="BL103" s="310"/>
      <c r="BM103" s="310"/>
      <c r="BN103" s="310"/>
      <c r="BO103" s="310"/>
    </row>
    <row r="104" spans="20:67" x14ac:dyDescent="0.2">
      <c r="T104" s="263"/>
      <c r="U104" s="263"/>
      <c r="V104" s="263"/>
      <c r="W104" s="263"/>
      <c r="X104" s="263"/>
      <c r="Y104" s="263"/>
      <c r="Z104" s="263"/>
      <c r="AA104" s="263"/>
      <c r="AB104" s="263"/>
      <c r="AC104" s="263"/>
      <c r="AD104" s="263"/>
      <c r="AE104" s="263"/>
      <c r="AF104" s="263"/>
      <c r="AG104" s="263"/>
      <c r="AH104" s="263"/>
      <c r="AI104" s="263"/>
      <c r="AJ104" s="263"/>
      <c r="AK104" s="263"/>
      <c r="AL104" s="263"/>
      <c r="AM104" s="263"/>
      <c r="AN104" s="263"/>
      <c r="AO104" s="263"/>
      <c r="AP104" s="263"/>
      <c r="AQ104" s="263"/>
      <c r="AR104" s="263"/>
      <c r="AS104" s="263"/>
      <c r="AT104" s="263"/>
      <c r="AU104" s="263"/>
      <c r="AV104" s="263"/>
      <c r="AW104" s="263"/>
      <c r="AX104" s="263"/>
      <c r="AY104" s="263"/>
      <c r="AZ104" s="310"/>
      <c r="BA104" s="310"/>
      <c r="BB104" s="310"/>
      <c r="BC104" s="310"/>
      <c r="BD104" s="310"/>
      <c r="BE104" s="310"/>
      <c r="BF104" s="310"/>
      <c r="BG104" s="310"/>
      <c r="BH104" s="310"/>
      <c r="BI104" s="310"/>
      <c r="BJ104" s="310"/>
      <c r="BK104" s="310"/>
      <c r="BL104" s="310"/>
      <c r="BM104" s="310"/>
      <c r="BN104" s="310"/>
      <c r="BO104" s="310"/>
    </row>
    <row r="105" spans="20:67" x14ac:dyDescent="0.2">
      <c r="T105" s="263"/>
      <c r="U105" s="263"/>
      <c r="V105" s="263"/>
      <c r="W105" s="263"/>
      <c r="X105" s="263"/>
      <c r="Y105" s="263"/>
      <c r="Z105" s="263"/>
      <c r="AA105" s="263"/>
      <c r="AB105" s="263"/>
      <c r="AC105" s="263"/>
      <c r="AD105" s="263"/>
      <c r="AE105" s="263"/>
      <c r="AF105" s="263"/>
      <c r="AG105" s="263"/>
      <c r="AH105" s="263"/>
      <c r="AI105" s="263"/>
      <c r="AJ105" s="263"/>
      <c r="AK105" s="263"/>
      <c r="AL105" s="263"/>
      <c r="AM105" s="263"/>
      <c r="AN105" s="263"/>
      <c r="AO105" s="263"/>
      <c r="AP105" s="263"/>
      <c r="AQ105" s="263"/>
      <c r="AR105" s="263"/>
      <c r="AS105" s="263"/>
      <c r="AT105" s="263"/>
      <c r="AU105" s="263"/>
      <c r="AV105" s="263"/>
      <c r="AW105" s="263"/>
      <c r="AX105" s="263"/>
      <c r="AY105" s="263"/>
      <c r="AZ105" s="310"/>
      <c r="BA105" s="310"/>
      <c r="BB105" s="310"/>
      <c r="BC105" s="310"/>
      <c r="BD105" s="310"/>
      <c r="BE105" s="310"/>
      <c r="BF105" s="310"/>
      <c r="BG105" s="310"/>
      <c r="BH105" s="310"/>
      <c r="BI105" s="310"/>
      <c r="BJ105" s="310"/>
      <c r="BK105" s="310"/>
      <c r="BL105" s="310"/>
      <c r="BM105" s="310"/>
      <c r="BN105" s="310"/>
      <c r="BO105" s="310"/>
    </row>
    <row r="106" spans="20:67" x14ac:dyDescent="0.2">
      <c r="T106" s="263"/>
      <c r="U106" s="263"/>
      <c r="V106" s="263"/>
      <c r="W106" s="263"/>
      <c r="X106" s="263"/>
      <c r="Y106" s="263"/>
      <c r="Z106" s="263"/>
      <c r="AA106" s="263"/>
      <c r="AB106" s="263"/>
      <c r="AC106" s="263"/>
      <c r="AD106" s="263"/>
      <c r="AE106" s="263"/>
      <c r="AF106" s="263"/>
      <c r="AG106" s="263"/>
      <c r="AH106" s="263"/>
      <c r="AI106" s="263"/>
      <c r="AJ106" s="263"/>
      <c r="AK106" s="263"/>
      <c r="AL106" s="263"/>
      <c r="AM106" s="263"/>
      <c r="AN106" s="263"/>
      <c r="AO106" s="263"/>
      <c r="AP106" s="263"/>
      <c r="AQ106" s="263"/>
      <c r="AR106" s="263"/>
      <c r="AS106" s="263"/>
      <c r="AT106" s="263"/>
      <c r="AU106" s="263"/>
      <c r="AV106" s="263"/>
      <c r="AW106" s="263"/>
      <c r="AX106" s="263"/>
      <c r="AY106" s="263"/>
      <c r="AZ106" s="310"/>
      <c r="BA106" s="310"/>
      <c r="BB106" s="310"/>
      <c r="BC106" s="310"/>
      <c r="BD106" s="310"/>
      <c r="BE106" s="310"/>
      <c r="BF106" s="310"/>
      <c r="BG106" s="310"/>
      <c r="BH106" s="310"/>
      <c r="BI106" s="310"/>
      <c r="BJ106" s="310"/>
      <c r="BK106" s="310"/>
      <c r="BL106" s="310"/>
      <c r="BM106" s="310"/>
      <c r="BN106" s="310"/>
      <c r="BO106" s="310"/>
    </row>
    <row r="107" spans="20:67" x14ac:dyDescent="0.2">
      <c r="T107" s="263"/>
      <c r="U107" s="263"/>
      <c r="V107" s="263"/>
      <c r="W107" s="263"/>
      <c r="X107" s="263"/>
      <c r="Y107" s="263"/>
      <c r="Z107" s="263"/>
      <c r="AA107" s="263"/>
      <c r="AB107" s="263"/>
      <c r="AC107" s="263"/>
      <c r="AD107" s="263"/>
      <c r="AE107" s="263"/>
      <c r="AF107" s="263"/>
      <c r="AG107" s="263"/>
      <c r="AH107" s="263"/>
      <c r="AI107" s="263"/>
      <c r="AJ107" s="263"/>
      <c r="AK107" s="263"/>
      <c r="AL107" s="263"/>
      <c r="AM107" s="263"/>
      <c r="AN107" s="263"/>
      <c r="AO107" s="263"/>
      <c r="AP107" s="263"/>
      <c r="AQ107" s="263"/>
      <c r="AR107" s="263"/>
      <c r="AS107" s="263"/>
      <c r="AT107" s="263"/>
      <c r="AU107" s="263"/>
      <c r="AV107" s="263"/>
      <c r="AW107" s="263"/>
      <c r="AX107" s="263"/>
      <c r="AY107" s="263"/>
      <c r="AZ107" s="310"/>
      <c r="BA107" s="310"/>
      <c r="BB107" s="310"/>
      <c r="BC107" s="310"/>
      <c r="BD107" s="310"/>
      <c r="BE107" s="310"/>
      <c r="BF107" s="310"/>
      <c r="BG107" s="310"/>
      <c r="BH107" s="310"/>
      <c r="BI107" s="310"/>
      <c r="BJ107" s="310"/>
      <c r="BK107" s="310"/>
      <c r="BL107" s="310"/>
      <c r="BM107" s="310"/>
      <c r="BN107" s="310"/>
      <c r="BO107" s="310"/>
    </row>
    <row r="108" spans="20:67" x14ac:dyDescent="0.2">
      <c r="T108" s="263"/>
      <c r="U108" s="263"/>
      <c r="V108" s="263"/>
      <c r="W108" s="263"/>
      <c r="X108" s="263"/>
      <c r="Y108" s="263"/>
      <c r="Z108" s="263"/>
      <c r="AA108" s="263"/>
      <c r="AB108" s="263"/>
      <c r="AC108" s="263"/>
      <c r="AD108" s="263"/>
      <c r="AE108" s="263"/>
      <c r="AF108" s="263"/>
      <c r="AG108" s="263"/>
      <c r="AH108" s="263"/>
      <c r="AI108" s="263"/>
      <c r="AJ108" s="263"/>
      <c r="AK108" s="263"/>
      <c r="AL108" s="263"/>
      <c r="AM108" s="263"/>
      <c r="AN108" s="263"/>
      <c r="AO108" s="263"/>
      <c r="AP108" s="263"/>
      <c r="AQ108" s="263"/>
      <c r="AR108" s="263"/>
      <c r="AS108" s="263"/>
      <c r="AT108" s="263"/>
      <c r="AU108" s="263"/>
      <c r="AV108" s="263"/>
      <c r="AW108" s="263"/>
      <c r="AX108" s="263"/>
      <c r="AY108" s="263"/>
      <c r="AZ108" s="310"/>
      <c r="BA108" s="310"/>
      <c r="BB108" s="310"/>
      <c r="BC108" s="310"/>
      <c r="BD108" s="310"/>
      <c r="BE108" s="310"/>
      <c r="BF108" s="310"/>
      <c r="BG108" s="310"/>
      <c r="BH108" s="310"/>
      <c r="BI108" s="310"/>
      <c r="BJ108" s="310"/>
      <c r="BK108" s="310"/>
      <c r="BL108" s="310"/>
      <c r="BM108" s="310"/>
      <c r="BN108" s="310"/>
      <c r="BO108" s="310"/>
    </row>
    <row r="109" spans="20:67" x14ac:dyDescent="0.2">
      <c r="T109" s="263"/>
      <c r="U109" s="263"/>
      <c r="V109" s="263"/>
      <c r="W109" s="263"/>
      <c r="X109" s="263"/>
      <c r="Y109" s="263"/>
      <c r="Z109" s="263"/>
      <c r="AA109" s="263"/>
      <c r="AB109" s="263"/>
      <c r="AC109" s="263"/>
      <c r="AD109" s="263"/>
      <c r="AE109" s="263"/>
      <c r="AF109" s="263"/>
      <c r="AG109" s="263"/>
      <c r="AH109" s="263"/>
      <c r="AI109" s="263"/>
      <c r="AJ109" s="263"/>
      <c r="AK109" s="263"/>
      <c r="AL109" s="263"/>
      <c r="AM109" s="263"/>
      <c r="AN109" s="263"/>
      <c r="AO109" s="263"/>
      <c r="AP109" s="263"/>
      <c r="AQ109" s="263"/>
      <c r="AR109" s="263"/>
      <c r="AS109" s="263"/>
      <c r="AT109" s="263"/>
      <c r="AU109" s="263"/>
      <c r="AV109" s="263"/>
      <c r="AW109" s="263"/>
      <c r="AX109" s="263"/>
      <c r="AY109" s="263"/>
      <c r="AZ109" s="310"/>
      <c r="BA109" s="310"/>
      <c r="BB109" s="310"/>
      <c r="BC109" s="310"/>
      <c r="BD109" s="310"/>
      <c r="BE109" s="310"/>
      <c r="BF109" s="310"/>
      <c r="BG109" s="310"/>
      <c r="BH109" s="310"/>
      <c r="BI109" s="310"/>
      <c r="BJ109" s="310"/>
      <c r="BK109" s="310"/>
      <c r="BL109" s="310"/>
      <c r="BM109" s="310"/>
      <c r="BN109" s="310"/>
      <c r="BO109" s="310"/>
    </row>
    <row r="110" spans="20:67" ht="13.15" customHeight="1" x14ac:dyDescent="0.2">
      <c r="T110" s="263"/>
      <c r="U110" s="263"/>
      <c r="V110" s="263"/>
      <c r="W110" s="263"/>
      <c r="X110" s="263"/>
      <c r="Y110" s="263"/>
      <c r="Z110" s="263"/>
      <c r="AA110" s="263"/>
      <c r="AB110" s="263"/>
      <c r="AC110" s="263"/>
      <c r="AD110" s="263"/>
      <c r="AE110" s="263"/>
      <c r="AF110" s="263"/>
      <c r="AG110" s="263"/>
      <c r="AH110" s="263"/>
      <c r="AI110" s="263"/>
      <c r="AJ110" s="263"/>
      <c r="AK110" s="263"/>
      <c r="AL110" s="263"/>
      <c r="AM110" s="263"/>
      <c r="AN110" s="263"/>
      <c r="AO110" s="263"/>
      <c r="AP110" s="263"/>
      <c r="AQ110" s="263"/>
      <c r="AR110" s="263"/>
      <c r="AS110" s="263"/>
      <c r="AT110" s="263"/>
      <c r="AU110" s="263"/>
      <c r="AV110" s="263"/>
      <c r="AW110" s="263"/>
      <c r="AX110" s="263"/>
      <c r="AY110" s="263"/>
      <c r="AZ110" s="310"/>
      <c r="BA110" s="310"/>
      <c r="BB110" s="310"/>
      <c r="BC110" s="310"/>
      <c r="BD110" s="310"/>
      <c r="BE110" s="310"/>
      <c r="BF110" s="310"/>
      <c r="BG110" s="310"/>
      <c r="BH110" s="310"/>
      <c r="BI110" s="310"/>
      <c r="BJ110" s="310"/>
      <c r="BK110" s="310"/>
      <c r="BL110" s="310"/>
      <c r="BM110" s="310"/>
      <c r="BN110" s="310"/>
      <c r="BO110" s="310"/>
    </row>
    <row r="111" spans="20:67" x14ac:dyDescent="0.2">
      <c r="T111" s="263"/>
      <c r="U111" s="263"/>
      <c r="V111" s="263"/>
      <c r="W111" s="263"/>
      <c r="X111" s="263"/>
      <c r="Y111" s="263"/>
      <c r="Z111" s="263"/>
      <c r="AA111" s="263"/>
      <c r="AB111" s="263"/>
      <c r="AC111" s="263"/>
      <c r="AD111" s="263"/>
      <c r="AE111" s="263"/>
      <c r="AF111" s="263"/>
      <c r="AG111" s="263"/>
      <c r="AH111" s="263"/>
      <c r="AI111" s="263"/>
      <c r="AJ111" s="263"/>
      <c r="AK111" s="263"/>
      <c r="AL111" s="263"/>
      <c r="AM111" s="263"/>
      <c r="AN111" s="263"/>
      <c r="AO111" s="263"/>
      <c r="AP111" s="263"/>
      <c r="AQ111" s="263"/>
      <c r="AR111" s="263"/>
      <c r="AS111" s="263"/>
      <c r="AT111" s="263"/>
      <c r="AU111" s="263"/>
      <c r="AV111" s="263"/>
      <c r="AW111" s="263"/>
      <c r="AX111" s="263"/>
      <c r="AY111" s="263"/>
      <c r="AZ111" s="310"/>
      <c r="BA111" s="310"/>
      <c r="BB111" s="310"/>
      <c r="BC111" s="310"/>
      <c r="BD111" s="310"/>
      <c r="BE111" s="310"/>
      <c r="BF111" s="310"/>
      <c r="BG111" s="310"/>
      <c r="BH111" s="310"/>
      <c r="BI111" s="310"/>
      <c r="BJ111" s="310"/>
      <c r="BK111" s="310"/>
      <c r="BL111" s="310"/>
      <c r="BM111" s="310"/>
      <c r="BN111" s="310"/>
      <c r="BO111" s="310"/>
    </row>
    <row r="112" spans="20:67" ht="13.15" customHeight="1" x14ac:dyDescent="0.2">
      <c r="T112" s="263"/>
      <c r="U112" s="263"/>
      <c r="V112" s="263"/>
      <c r="W112" s="263"/>
      <c r="X112" s="263"/>
      <c r="Y112" s="263"/>
      <c r="Z112" s="263"/>
      <c r="AA112" s="263"/>
      <c r="AB112" s="263"/>
      <c r="AC112" s="263"/>
      <c r="AD112" s="263"/>
      <c r="AE112" s="263"/>
      <c r="AF112" s="263"/>
      <c r="AG112" s="263"/>
      <c r="AH112" s="263"/>
      <c r="AI112" s="263"/>
      <c r="AJ112" s="263"/>
      <c r="AK112" s="263"/>
      <c r="AL112" s="263"/>
      <c r="AM112" s="263"/>
      <c r="AN112" s="263"/>
      <c r="AO112" s="263"/>
      <c r="AP112" s="263"/>
      <c r="AQ112" s="263"/>
      <c r="AR112" s="263"/>
      <c r="AS112" s="263"/>
      <c r="AT112" s="263"/>
      <c r="AU112" s="263"/>
      <c r="AV112" s="263"/>
      <c r="AW112" s="263"/>
      <c r="AX112" s="263"/>
      <c r="AY112" s="263"/>
      <c r="AZ112" s="310"/>
      <c r="BA112" s="310"/>
      <c r="BB112" s="310"/>
      <c r="BC112" s="310"/>
      <c r="BD112" s="310"/>
      <c r="BE112" s="310"/>
      <c r="BF112" s="310"/>
      <c r="BG112" s="310"/>
      <c r="BH112" s="310"/>
      <c r="BI112" s="310"/>
      <c r="BJ112" s="310"/>
      <c r="BK112" s="310"/>
      <c r="BL112" s="310"/>
      <c r="BM112" s="310"/>
      <c r="BN112" s="310"/>
      <c r="BO112" s="310"/>
    </row>
    <row r="113" spans="20:67" x14ac:dyDescent="0.2">
      <c r="T113" s="263"/>
      <c r="U113" s="263"/>
      <c r="V113" s="263"/>
      <c r="W113" s="263"/>
      <c r="X113" s="263"/>
      <c r="Y113" s="263"/>
      <c r="Z113" s="263"/>
      <c r="AA113" s="263"/>
      <c r="AB113" s="263"/>
      <c r="AC113" s="263"/>
      <c r="AD113" s="263"/>
      <c r="AE113" s="263"/>
      <c r="AF113" s="263"/>
      <c r="AG113" s="263"/>
      <c r="AH113" s="263"/>
      <c r="AI113" s="263"/>
      <c r="AJ113" s="263"/>
      <c r="AK113" s="263"/>
      <c r="AL113" s="263"/>
      <c r="AM113" s="263"/>
      <c r="AN113" s="263"/>
      <c r="AO113" s="263"/>
      <c r="AP113" s="263"/>
      <c r="AQ113" s="263"/>
      <c r="AR113" s="263"/>
      <c r="AS113" s="263"/>
      <c r="AT113" s="263"/>
      <c r="AU113" s="263"/>
      <c r="AV113" s="263"/>
      <c r="AW113" s="263"/>
      <c r="AX113" s="263"/>
      <c r="AY113" s="263"/>
      <c r="AZ113" s="310"/>
      <c r="BA113" s="310"/>
      <c r="BB113" s="310"/>
      <c r="BC113" s="310"/>
      <c r="BD113" s="310"/>
      <c r="BE113" s="310"/>
      <c r="BF113" s="310"/>
      <c r="BG113" s="310"/>
      <c r="BH113" s="310"/>
      <c r="BI113" s="310"/>
      <c r="BJ113" s="310"/>
      <c r="BK113" s="310"/>
      <c r="BL113" s="310"/>
      <c r="BM113" s="310"/>
      <c r="BN113" s="310"/>
      <c r="BO113" s="310"/>
    </row>
    <row r="114" spans="20:67" x14ac:dyDescent="0.2">
      <c r="T114" s="263"/>
      <c r="U114" s="263"/>
      <c r="V114" s="263"/>
      <c r="W114" s="263"/>
      <c r="X114" s="263"/>
      <c r="Y114" s="263"/>
      <c r="Z114" s="263"/>
      <c r="AA114" s="263"/>
      <c r="AB114" s="263"/>
      <c r="AC114" s="263"/>
      <c r="AD114" s="263"/>
      <c r="AE114" s="263"/>
      <c r="AF114" s="263"/>
      <c r="AG114" s="263"/>
      <c r="AH114" s="263"/>
      <c r="AI114" s="263"/>
      <c r="AJ114" s="263"/>
      <c r="AK114" s="263"/>
      <c r="AL114" s="263"/>
      <c r="AM114" s="263"/>
      <c r="AN114" s="263"/>
      <c r="AO114" s="263"/>
      <c r="AP114" s="263"/>
      <c r="AQ114" s="263"/>
      <c r="AR114" s="263"/>
      <c r="AS114" s="263"/>
      <c r="AT114" s="263"/>
      <c r="AU114" s="263"/>
      <c r="AV114" s="263"/>
      <c r="AW114" s="263"/>
      <c r="AX114" s="263"/>
      <c r="AY114" s="263"/>
      <c r="AZ114" s="310"/>
      <c r="BA114" s="310"/>
      <c r="BB114" s="310"/>
      <c r="BC114" s="310"/>
      <c r="BD114" s="310"/>
      <c r="BE114" s="310"/>
      <c r="BF114" s="310"/>
      <c r="BG114" s="310"/>
      <c r="BH114" s="310"/>
      <c r="BI114" s="310"/>
      <c r="BJ114" s="310"/>
      <c r="BK114" s="310"/>
      <c r="BL114" s="310"/>
      <c r="BM114" s="310"/>
      <c r="BN114" s="310"/>
      <c r="BO114" s="310"/>
    </row>
    <row r="115" spans="20:67" x14ac:dyDescent="0.2">
      <c r="T115" s="263"/>
      <c r="U115" s="263"/>
      <c r="V115" s="263"/>
      <c r="W115" s="263"/>
      <c r="X115" s="263"/>
      <c r="Y115" s="263"/>
      <c r="Z115" s="263"/>
      <c r="AA115" s="263"/>
      <c r="AB115" s="263"/>
      <c r="AC115" s="263"/>
      <c r="AD115" s="263"/>
      <c r="AE115" s="263"/>
      <c r="AF115" s="263"/>
      <c r="AG115" s="263"/>
      <c r="AH115" s="263"/>
      <c r="AI115" s="263"/>
      <c r="AJ115" s="263"/>
      <c r="AK115" s="263"/>
      <c r="AL115" s="263"/>
      <c r="AM115" s="263"/>
      <c r="AN115" s="263"/>
      <c r="AO115" s="263"/>
      <c r="AP115" s="263"/>
      <c r="AQ115" s="263"/>
      <c r="AR115" s="263"/>
      <c r="AS115" s="263"/>
      <c r="AT115" s="263"/>
      <c r="AU115" s="263"/>
      <c r="AV115" s="263"/>
      <c r="AW115" s="263"/>
      <c r="AX115" s="263"/>
      <c r="AY115" s="263"/>
      <c r="AZ115" s="310"/>
      <c r="BA115" s="310"/>
      <c r="BB115" s="310"/>
      <c r="BC115" s="310"/>
      <c r="BD115" s="310"/>
      <c r="BE115" s="310"/>
      <c r="BF115" s="310"/>
      <c r="BG115" s="310"/>
      <c r="BH115" s="310"/>
      <c r="BI115" s="310"/>
      <c r="BJ115" s="310"/>
      <c r="BK115" s="310"/>
      <c r="BL115" s="310"/>
      <c r="BM115" s="310"/>
      <c r="BN115" s="310"/>
      <c r="BO115" s="310"/>
    </row>
    <row r="116" spans="20:67" ht="13.15" customHeight="1" x14ac:dyDescent="0.2">
      <c r="T116" s="263"/>
      <c r="U116" s="263"/>
      <c r="V116" s="263"/>
      <c r="W116" s="263"/>
      <c r="X116" s="263"/>
      <c r="Y116" s="263"/>
      <c r="Z116" s="263"/>
      <c r="AA116" s="263"/>
      <c r="AB116" s="263"/>
      <c r="AC116" s="263"/>
      <c r="AD116" s="263"/>
      <c r="AE116" s="263"/>
      <c r="AF116" s="263"/>
      <c r="AG116" s="263"/>
      <c r="AH116" s="263"/>
      <c r="AI116" s="263"/>
      <c r="AJ116" s="263"/>
      <c r="AK116" s="263"/>
      <c r="AL116" s="263"/>
      <c r="AM116" s="263"/>
      <c r="AN116" s="263"/>
      <c r="AO116" s="263"/>
      <c r="AP116" s="263"/>
      <c r="AQ116" s="263"/>
      <c r="AR116" s="263"/>
      <c r="AS116" s="263"/>
      <c r="AT116" s="263"/>
      <c r="AU116" s="263"/>
      <c r="AV116" s="263"/>
      <c r="AW116" s="263"/>
      <c r="AX116" s="263"/>
      <c r="AY116" s="263"/>
      <c r="AZ116" s="310"/>
      <c r="BA116" s="310"/>
      <c r="BB116" s="310"/>
      <c r="BC116" s="310"/>
      <c r="BD116" s="310"/>
      <c r="BE116" s="310"/>
      <c r="BF116" s="310"/>
      <c r="BG116" s="310"/>
      <c r="BH116" s="310"/>
      <c r="BI116" s="310"/>
      <c r="BJ116" s="310"/>
      <c r="BK116" s="310"/>
      <c r="BL116" s="310"/>
      <c r="BM116" s="310"/>
      <c r="BN116" s="310"/>
      <c r="BO116" s="310"/>
    </row>
    <row r="117" spans="20:67" ht="13.15" customHeight="1" x14ac:dyDescent="0.2">
      <c r="T117" s="263"/>
      <c r="U117" s="263"/>
      <c r="V117" s="263"/>
      <c r="W117" s="263"/>
      <c r="X117" s="263"/>
      <c r="Y117" s="263"/>
      <c r="Z117" s="263"/>
      <c r="AA117" s="263"/>
      <c r="AB117" s="263"/>
      <c r="AC117" s="263"/>
      <c r="AD117" s="263"/>
      <c r="AE117" s="263"/>
      <c r="AF117" s="263"/>
      <c r="AG117" s="263"/>
      <c r="AH117" s="263"/>
      <c r="AI117" s="263"/>
      <c r="AJ117" s="263"/>
      <c r="AK117" s="263"/>
      <c r="AL117" s="263"/>
      <c r="AM117" s="263"/>
      <c r="AN117" s="263"/>
      <c r="AO117" s="263"/>
      <c r="AP117" s="263"/>
      <c r="AQ117" s="263"/>
      <c r="AR117" s="263"/>
      <c r="AS117" s="263"/>
      <c r="AT117" s="263"/>
      <c r="AU117" s="263"/>
      <c r="AV117" s="263"/>
      <c r="AW117" s="263"/>
      <c r="AX117" s="263"/>
      <c r="AY117" s="263"/>
      <c r="AZ117" s="310"/>
      <c r="BA117" s="310"/>
      <c r="BB117" s="310"/>
      <c r="BC117" s="310"/>
      <c r="BD117" s="310"/>
      <c r="BE117" s="310"/>
      <c r="BF117" s="310"/>
      <c r="BG117" s="310"/>
      <c r="BH117" s="310"/>
      <c r="BI117" s="310"/>
      <c r="BJ117" s="310"/>
      <c r="BK117" s="310"/>
      <c r="BL117" s="310"/>
      <c r="BM117" s="310"/>
      <c r="BN117" s="310"/>
      <c r="BO117" s="310"/>
    </row>
    <row r="118" spans="20:67" x14ac:dyDescent="0.2">
      <c r="T118" s="263"/>
      <c r="U118" s="263"/>
      <c r="V118" s="263"/>
      <c r="W118" s="263"/>
      <c r="X118" s="263"/>
      <c r="Y118" s="263"/>
      <c r="Z118" s="263"/>
      <c r="AA118" s="263"/>
      <c r="AB118" s="263"/>
      <c r="AC118" s="263"/>
      <c r="AD118" s="263"/>
      <c r="AE118" s="263"/>
      <c r="AF118" s="263"/>
      <c r="AG118" s="263"/>
      <c r="AH118" s="263"/>
      <c r="AI118" s="263"/>
      <c r="AJ118" s="263"/>
      <c r="AK118" s="263"/>
      <c r="AL118" s="263"/>
      <c r="AM118" s="263"/>
      <c r="AN118" s="263"/>
      <c r="AO118" s="263"/>
      <c r="AP118" s="263"/>
      <c r="AQ118" s="263"/>
      <c r="AR118" s="263"/>
      <c r="AS118" s="263"/>
      <c r="AT118" s="263"/>
      <c r="AU118" s="263"/>
      <c r="AV118" s="263"/>
      <c r="AW118" s="263"/>
      <c r="AX118" s="263"/>
      <c r="AY118" s="263"/>
      <c r="AZ118" s="310"/>
      <c r="BA118" s="310"/>
      <c r="BB118" s="310"/>
      <c r="BC118" s="310"/>
      <c r="BD118" s="310"/>
      <c r="BE118" s="310"/>
      <c r="BF118" s="310"/>
      <c r="BG118" s="310"/>
      <c r="BH118" s="310"/>
      <c r="BI118" s="310"/>
      <c r="BJ118" s="310"/>
      <c r="BK118" s="310"/>
      <c r="BL118" s="310"/>
      <c r="BM118" s="310"/>
      <c r="BN118" s="310"/>
      <c r="BO118" s="310"/>
    </row>
    <row r="119" spans="20:67" ht="13.15" customHeight="1" x14ac:dyDescent="0.2">
      <c r="T119" s="263"/>
      <c r="U119" s="263"/>
      <c r="V119" s="263"/>
      <c r="W119" s="263"/>
      <c r="X119" s="263"/>
      <c r="Y119" s="263"/>
      <c r="Z119" s="263"/>
      <c r="AA119" s="263"/>
      <c r="AB119" s="263"/>
      <c r="AC119" s="263"/>
      <c r="AD119" s="263"/>
      <c r="AE119" s="263"/>
      <c r="AF119" s="263"/>
      <c r="AG119" s="263"/>
      <c r="AH119" s="263"/>
      <c r="AI119" s="263"/>
      <c r="AJ119" s="263"/>
      <c r="AK119" s="263"/>
      <c r="AL119" s="263"/>
      <c r="AM119" s="263"/>
      <c r="AN119" s="263"/>
      <c r="AO119" s="263"/>
      <c r="AP119" s="263"/>
      <c r="AQ119" s="263"/>
      <c r="AR119" s="263"/>
      <c r="AS119" s="263"/>
      <c r="AT119" s="263"/>
      <c r="AU119" s="263"/>
      <c r="AV119" s="263"/>
      <c r="AW119" s="263"/>
      <c r="AX119" s="263"/>
      <c r="AY119" s="263"/>
      <c r="AZ119" s="310"/>
      <c r="BA119" s="310"/>
      <c r="BB119" s="310"/>
      <c r="BC119" s="310"/>
      <c r="BD119" s="310"/>
      <c r="BE119" s="310"/>
      <c r="BF119" s="310"/>
      <c r="BG119" s="310"/>
      <c r="BH119" s="310"/>
      <c r="BI119" s="310"/>
      <c r="BJ119" s="310"/>
      <c r="BK119" s="310"/>
      <c r="BL119" s="310"/>
      <c r="BM119" s="310"/>
      <c r="BN119" s="310"/>
      <c r="BO119" s="310"/>
    </row>
    <row r="120" spans="20:67" x14ac:dyDescent="0.2">
      <c r="T120" s="263"/>
      <c r="U120" s="263"/>
      <c r="V120" s="263"/>
      <c r="W120" s="263"/>
      <c r="X120" s="263"/>
      <c r="Y120" s="263"/>
      <c r="Z120" s="263"/>
      <c r="AA120" s="263"/>
      <c r="AB120" s="263"/>
      <c r="AC120" s="263"/>
      <c r="AD120" s="263"/>
      <c r="AE120" s="263"/>
      <c r="AF120" s="263"/>
      <c r="AG120" s="263"/>
      <c r="AH120" s="263"/>
      <c r="AI120" s="263"/>
      <c r="AJ120" s="263"/>
      <c r="AK120" s="263"/>
      <c r="AL120" s="263"/>
      <c r="AM120" s="263"/>
      <c r="AN120" s="263"/>
      <c r="AO120" s="263"/>
      <c r="AP120" s="263"/>
      <c r="AQ120" s="263"/>
      <c r="AR120" s="263"/>
      <c r="AS120" s="263"/>
      <c r="AT120" s="263"/>
      <c r="AU120" s="263"/>
      <c r="AV120" s="263"/>
      <c r="AW120" s="263"/>
      <c r="AX120" s="263"/>
      <c r="AY120" s="263"/>
      <c r="AZ120" s="310"/>
      <c r="BA120" s="310"/>
      <c r="BB120" s="310"/>
      <c r="BC120" s="310"/>
      <c r="BD120" s="310"/>
      <c r="BE120" s="310"/>
      <c r="BF120" s="310"/>
      <c r="BG120" s="310"/>
      <c r="BH120" s="310"/>
      <c r="BI120" s="310"/>
      <c r="BJ120" s="310"/>
      <c r="BK120" s="310"/>
      <c r="BL120" s="310"/>
      <c r="BM120" s="310"/>
      <c r="BN120" s="310"/>
      <c r="BO120" s="310"/>
    </row>
    <row r="121" spans="20:67" x14ac:dyDescent="0.2">
      <c r="T121" s="263"/>
      <c r="U121" s="263"/>
      <c r="V121" s="263"/>
      <c r="W121" s="263"/>
      <c r="X121" s="263"/>
      <c r="Y121" s="263"/>
      <c r="Z121" s="263"/>
      <c r="AA121" s="263"/>
      <c r="AB121" s="263"/>
      <c r="AC121" s="263"/>
      <c r="AD121" s="263"/>
      <c r="AE121" s="263"/>
      <c r="AF121" s="263"/>
      <c r="AG121" s="263"/>
      <c r="AH121" s="263"/>
      <c r="AI121" s="263"/>
      <c r="AJ121" s="263"/>
      <c r="AK121" s="263"/>
      <c r="AL121" s="263"/>
      <c r="AM121" s="263"/>
      <c r="AN121" s="263"/>
      <c r="AO121" s="263"/>
      <c r="AP121" s="263"/>
      <c r="AQ121" s="263"/>
      <c r="AR121" s="263"/>
      <c r="AS121" s="263"/>
      <c r="AT121" s="263"/>
      <c r="AU121" s="263"/>
      <c r="AV121" s="263"/>
      <c r="AW121" s="263"/>
      <c r="AX121" s="263"/>
      <c r="AY121" s="263"/>
      <c r="AZ121" s="310"/>
      <c r="BA121" s="310"/>
      <c r="BB121" s="310"/>
      <c r="BC121" s="310"/>
      <c r="BD121" s="310"/>
      <c r="BE121" s="310"/>
      <c r="BF121" s="310"/>
      <c r="BG121" s="310"/>
      <c r="BH121" s="310"/>
      <c r="BI121" s="310"/>
      <c r="BJ121" s="310"/>
      <c r="BK121" s="310"/>
      <c r="BL121" s="310"/>
      <c r="BM121" s="310"/>
      <c r="BN121" s="310"/>
      <c r="BO121" s="310"/>
    </row>
    <row r="122" spans="20:67" x14ac:dyDescent="0.2">
      <c r="T122" s="263"/>
      <c r="U122" s="263"/>
      <c r="V122" s="263"/>
      <c r="W122" s="263"/>
      <c r="X122" s="263"/>
      <c r="Y122" s="263"/>
      <c r="Z122" s="263"/>
      <c r="AA122" s="263"/>
      <c r="AB122" s="263"/>
      <c r="AC122" s="263"/>
      <c r="AD122" s="263"/>
      <c r="AE122" s="263"/>
      <c r="AF122" s="263"/>
      <c r="AG122" s="263"/>
      <c r="AH122" s="263"/>
      <c r="AI122" s="263"/>
      <c r="AJ122" s="263"/>
      <c r="AK122" s="263"/>
      <c r="AL122" s="263"/>
      <c r="AM122" s="263"/>
      <c r="AN122" s="263"/>
      <c r="AO122" s="263"/>
      <c r="AP122" s="263"/>
      <c r="AQ122" s="263"/>
      <c r="AR122" s="263"/>
      <c r="AS122" s="263"/>
      <c r="AT122" s="263"/>
      <c r="AU122" s="263"/>
      <c r="AV122" s="263"/>
      <c r="AW122" s="263"/>
      <c r="AX122" s="263"/>
      <c r="AY122" s="263"/>
      <c r="AZ122" s="310"/>
      <c r="BA122" s="310"/>
      <c r="BB122" s="310"/>
      <c r="BC122" s="310"/>
      <c r="BD122" s="310"/>
      <c r="BE122" s="310"/>
      <c r="BF122" s="310"/>
      <c r="BG122" s="310"/>
      <c r="BH122" s="310"/>
      <c r="BI122" s="310"/>
      <c r="BJ122" s="310"/>
      <c r="BK122" s="310"/>
      <c r="BL122" s="310"/>
      <c r="BM122" s="310"/>
      <c r="BN122" s="310"/>
      <c r="BO122" s="310"/>
    </row>
    <row r="123" spans="20:67" x14ac:dyDescent="0.2">
      <c r="T123" s="263"/>
      <c r="U123" s="263"/>
      <c r="V123" s="263"/>
      <c r="W123" s="263"/>
      <c r="X123" s="263"/>
      <c r="Y123" s="263"/>
      <c r="Z123" s="263"/>
      <c r="AA123" s="263"/>
      <c r="AB123" s="263"/>
      <c r="AC123" s="263"/>
      <c r="AD123" s="263"/>
      <c r="AE123" s="263"/>
      <c r="AF123" s="263"/>
      <c r="AG123" s="263"/>
      <c r="AH123" s="263"/>
      <c r="AI123" s="263"/>
      <c r="AJ123" s="263"/>
      <c r="AK123" s="263"/>
      <c r="AL123" s="263"/>
      <c r="AM123" s="263"/>
      <c r="AN123" s="263"/>
      <c r="AO123" s="263"/>
      <c r="AP123" s="263"/>
      <c r="AQ123" s="263"/>
      <c r="AR123" s="263"/>
      <c r="AS123" s="263"/>
      <c r="AT123" s="263"/>
      <c r="AU123" s="263"/>
      <c r="AV123" s="263"/>
      <c r="AW123" s="263"/>
      <c r="AX123" s="263"/>
      <c r="AY123" s="263"/>
      <c r="AZ123" s="310"/>
      <c r="BA123" s="310"/>
      <c r="BB123" s="310"/>
      <c r="BC123" s="310"/>
      <c r="BD123" s="310"/>
      <c r="BE123" s="310"/>
      <c r="BF123" s="310"/>
      <c r="BG123" s="310"/>
      <c r="BH123" s="310"/>
      <c r="BI123" s="310"/>
      <c r="BJ123" s="310"/>
      <c r="BK123" s="310"/>
      <c r="BL123" s="310"/>
      <c r="BM123" s="310"/>
      <c r="BN123" s="310"/>
      <c r="BO123" s="310"/>
    </row>
    <row r="124" spans="20:67" x14ac:dyDescent="0.2">
      <c r="T124" s="263"/>
      <c r="U124" s="263"/>
      <c r="V124" s="263"/>
      <c r="W124" s="263"/>
      <c r="X124" s="263"/>
      <c r="Y124" s="263"/>
      <c r="Z124" s="263"/>
      <c r="AA124" s="263"/>
      <c r="AB124" s="263"/>
      <c r="AC124" s="263"/>
      <c r="AD124" s="263"/>
      <c r="AE124" s="263"/>
      <c r="AF124" s="263"/>
      <c r="AG124" s="263"/>
      <c r="AH124" s="263"/>
      <c r="AI124" s="263"/>
      <c r="AJ124" s="263"/>
      <c r="AK124" s="263"/>
      <c r="AL124" s="263"/>
      <c r="AM124" s="263"/>
      <c r="AN124" s="263"/>
      <c r="AO124" s="263"/>
      <c r="AP124" s="263"/>
      <c r="AQ124" s="263"/>
      <c r="AR124" s="263"/>
      <c r="AS124" s="263"/>
      <c r="AT124" s="263"/>
      <c r="AU124" s="263"/>
      <c r="AV124" s="263"/>
      <c r="AW124" s="263"/>
      <c r="AX124" s="263"/>
      <c r="AY124" s="263"/>
      <c r="AZ124" s="310"/>
      <c r="BA124" s="310"/>
      <c r="BB124" s="310"/>
      <c r="BC124" s="310"/>
      <c r="BD124" s="310"/>
      <c r="BE124" s="310"/>
      <c r="BF124" s="310"/>
      <c r="BG124" s="310"/>
      <c r="BH124" s="310"/>
      <c r="BI124" s="310"/>
      <c r="BJ124" s="310"/>
      <c r="BK124" s="310"/>
      <c r="BL124" s="310"/>
      <c r="BM124" s="310"/>
      <c r="BN124" s="310"/>
      <c r="BO124" s="310"/>
    </row>
    <row r="125" spans="20:67" ht="13.15" customHeight="1" x14ac:dyDescent="0.2">
      <c r="T125" s="263"/>
      <c r="U125" s="263"/>
      <c r="V125" s="263"/>
      <c r="W125" s="263"/>
      <c r="X125" s="263"/>
      <c r="Y125" s="263"/>
      <c r="Z125" s="263"/>
      <c r="AA125" s="263"/>
      <c r="AB125" s="263"/>
      <c r="AC125" s="263"/>
      <c r="AD125" s="263"/>
      <c r="AE125" s="263"/>
      <c r="AF125" s="263"/>
      <c r="AG125" s="263"/>
      <c r="AH125" s="263"/>
      <c r="AI125" s="263"/>
      <c r="AJ125" s="263"/>
      <c r="AK125" s="263"/>
      <c r="AL125" s="263"/>
      <c r="AM125" s="263"/>
      <c r="AN125" s="263"/>
      <c r="AO125" s="263"/>
      <c r="AP125" s="263"/>
      <c r="AQ125" s="263"/>
      <c r="AR125" s="263"/>
      <c r="AS125" s="263"/>
      <c r="AT125" s="263"/>
      <c r="AU125" s="263"/>
      <c r="AV125" s="263"/>
      <c r="AW125" s="263"/>
      <c r="AX125" s="263"/>
      <c r="AY125" s="263"/>
      <c r="AZ125" s="310"/>
      <c r="BA125" s="310"/>
      <c r="BB125" s="310"/>
      <c r="BC125" s="310"/>
      <c r="BD125" s="310"/>
      <c r="BE125" s="310"/>
      <c r="BF125" s="310"/>
      <c r="BG125" s="310"/>
      <c r="BH125" s="310"/>
      <c r="BI125" s="310"/>
      <c r="BJ125" s="310"/>
      <c r="BK125" s="310"/>
      <c r="BL125" s="310"/>
      <c r="BM125" s="310"/>
      <c r="BN125" s="310"/>
      <c r="BO125" s="310"/>
    </row>
    <row r="126" spans="20:67" x14ac:dyDescent="0.2">
      <c r="T126" s="263"/>
      <c r="U126" s="263"/>
      <c r="V126" s="263"/>
      <c r="W126" s="263"/>
      <c r="X126" s="263"/>
      <c r="Y126" s="263"/>
      <c r="Z126" s="263"/>
      <c r="AA126" s="263"/>
      <c r="AB126" s="263"/>
      <c r="AC126" s="263"/>
      <c r="AD126" s="263"/>
      <c r="AE126" s="263"/>
      <c r="AF126" s="263"/>
      <c r="AG126" s="263"/>
      <c r="AH126" s="263"/>
      <c r="AI126" s="263"/>
      <c r="AJ126" s="263"/>
      <c r="AK126" s="263"/>
      <c r="AL126" s="263"/>
      <c r="AM126" s="263"/>
      <c r="AN126" s="263"/>
      <c r="AO126" s="263"/>
      <c r="AP126" s="263"/>
      <c r="AQ126" s="263"/>
      <c r="AR126" s="263"/>
      <c r="AS126" s="263"/>
      <c r="AT126" s="263"/>
      <c r="AU126" s="263"/>
      <c r="AV126" s="263"/>
      <c r="AW126" s="263"/>
      <c r="AX126" s="263"/>
      <c r="AY126" s="263"/>
      <c r="AZ126" s="310"/>
      <c r="BA126" s="310"/>
      <c r="BB126" s="310"/>
      <c r="BC126" s="310"/>
      <c r="BD126" s="310"/>
      <c r="BE126" s="310"/>
      <c r="BF126" s="310"/>
      <c r="BG126" s="310"/>
      <c r="BH126" s="310"/>
      <c r="BI126" s="310"/>
      <c r="BJ126" s="310"/>
      <c r="BK126" s="310"/>
      <c r="BL126" s="310"/>
      <c r="BM126" s="310"/>
      <c r="BN126" s="310"/>
      <c r="BO126" s="310"/>
    </row>
    <row r="127" spans="20:67" ht="13.15" customHeight="1" x14ac:dyDescent="0.2">
      <c r="T127" s="263"/>
      <c r="U127" s="263"/>
      <c r="V127" s="263"/>
      <c r="W127" s="263"/>
      <c r="X127" s="263"/>
      <c r="Y127" s="263"/>
      <c r="Z127" s="263"/>
      <c r="AA127" s="263"/>
      <c r="AB127" s="263"/>
      <c r="AC127" s="263"/>
      <c r="AD127" s="263"/>
      <c r="AE127" s="263"/>
      <c r="AF127" s="263"/>
      <c r="AG127" s="263"/>
      <c r="AH127" s="263"/>
      <c r="AI127" s="263"/>
      <c r="AJ127" s="263"/>
      <c r="AK127" s="263"/>
      <c r="AL127" s="263"/>
      <c r="AM127" s="263"/>
      <c r="AN127" s="263"/>
      <c r="AO127" s="263"/>
      <c r="AP127" s="263"/>
      <c r="AQ127" s="263"/>
      <c r="AR127" s="263"/>
      <c r="AS127" s="263"/>
      <c r="AT127" s="263"/>
      <c r="AU127" s="263"/>
      <c r="AV127" s="263"/>
      <c r="AW127" s="263"/>
      <c r="AX127" s="263"/>
      <c r="AY127" s="263"/>
      <c r="AZ127" s="310"/>
      <c r="BA127" s="310"/>
      <c r="BB127" s="310"/>
      <c r="BC127" s="310"/>
      <c r="BD127" s="310"/>
      <c r="BE127" s="310"/>
      <c r="BF127" s="310"/>
      <c r="BG127" s="310"/>
      <c r="BH127" s="310"/>
      <c r="BI127" s="310"/>
      <c r="BJ127" s="310"/>
      <c r="BK127" s="310"/>
      <c r="BL127" s="310"/>
      <c r="BM127" s="310"/>
      <c r="BN127" s="310"/>
      <c r="BO127" s="310"/>
    </row>
    <row r="128" spans="20:67" x14ac:dyDescent="0.2">
      <c r="T128" s="263"/>
      <c r="U128" s="263"/>
      <c r="V128" s="263"/>
      <c r="W128" s="263"/>
      <c r="X128" s="263"/>
      <c r="Y128" s="263"/>
      <c r="Z128" s="263"/>
      <c r="AA128" s="263"/>
      <c r="AB128" s="263"/>
      <c r="AC128" s="263"/>
      <c r="AD128" s="263"/>
      <c r="AE128" s="263"/>
      <c r="AF128" s="263"/>
      <c r="AG128" s="263"/>
      <c r="AH128" s="263"/>
      <c r="AI128" s="263"/>
      <c r="AJ128" s="263"/>
      <c r="AK128" s="263"/>
      <c r="AL128" s="263"/>
      <c r="AM128" s="263"/>
      <c r="AN128" s="263"/>
      <c r="AO128" s="263"/>
      <c r="AP128" s="263"/>
      <c r="AQ128" s="263"/>
      <c r="AR128" s="263"/>
      <c r="AS128" s="263"/>
      <c r="AT128" s="263"/>
      <c r="AU128" s="263"/>
      <c r="AV128" s="263"/>
      <c r="AW128" s="263"/>
      <c r="AX128" s="263"/>
      <c r="AY128" s="263"/>
      <c r="AZ128" s="310"/>
      <c r="BA128" s="310"/>
      <c r="BB128" s="310"/>
      <c r="BC128" s="310"/>
      <c r="BD128" s="310"/>
      <c r="BE128" s="310"/>
      <c r="BF128" s="310"/>
      <c r="BG128" s="310"/>
      <c r="BH128" s="310"/>
      <c r="BI128" s="310"/>
      <c r="BJ128" s="310"/>
      <c r="BK128" s="310"/>
      <c r="BL128" s="310"/>
      <c r="BM128" s="310"/>
      <c r="BN128" s="310"/>
      <c r="BO128" s="310"/>
    </row>
    <row r="129" spans="20:67" x14ac:dyDescent="0.2">
      <c r="T129" s="263"/>
      <c r="U129" s="263"/>
      <c r="V129" s="263"/>
      <c r="W129" s="263"/>
      <c r="X129" s="263"/>
      <c r="Y129" s="263"/>
      <c r="Z129" s="263"/>
      <c r="AA129" s="263"/>
      <c r="AB129" s="263"/>
      <c r="AC129" s="263"/>
      <c r="AD129" s="263"/>
      <c r="AE129" s="263"/>
      <c r="AF129" s="263"/>
      <c r="AG129" s="263"/>
      <c r="AH129" s="263"/>
      <c r="AI129" s="263"/>
      <c r="AJ129" s="263"/>
      <c r="AK129" s="263"/>
      <c r="AL129" s="263"/>
      <c r="AM129" s="263"/>
      <c r="AN129" s="263"/>
      <c r="AO129" s="263"/>
      <c r="AP129" s="263"/>
      <c r="AQ129" s="263"/>
      <c r="AR129" s="263"/>
      <c r="AS129" s="263"/>
      <c r="AT129" s="263"/>
      <c r="AU129" s="263"/>
      <c r="AV129" s="263"/>
      <c r="AW129" s="263"/>
      <c r="AX129" s="263"/>
      <c r="AY129" s="263"/>
      <c r="AZ129" s="310"/>
      <c r="BA129" s="310"/>
      <c r="BB129" s="310"/>
      <c r="BC129" s="310"/>
      <c r="BD129" s="310"/>
      <c r="BE129" s="310"/>
      <c r="BF129" s="310"/>
      <c r="BG129" s="310"/>
      <c r="BH129" s="310"/>
      <c r="BI129" s="310"/>
      <c r="BJ129" s="310"/>
      <c r="BK129" s="310"/>
      <c r="BL129" s="310"/>
      <c r="BM129" s="310"/>
      <c r="BN129" s="310"/>
      <c r="BO129" s="310"/>
    </row>
    <row r="130" spans="20:67" x14ac:dyDescent="0.2">
      <c r="T130" s="263"/>
      <c r="U130" s="263"/>
      <c r="V130" s="263"/>
      <c r="W130" s="263"/>
      <c r="X130" s="263"/>
      <c r="Y130" s="263"/>
      <c r="Z130" s="263"/>
      <c r="AA130" s="263"/>
      <c r="AB130" s="263"/>
      <c r="AC130" s="263"/>
      <c r="AD130" s="263"/>
      <c r="AE130" s="263"/>
      <c r="AF130" s="263"/>
      <c r="AG130" s="263"/>
      <c r="AH130" s="263"/>
      <c r="AI130" s="263"/>
      <c r="AJ130" s="263"/>
      <c r="AK130" s="263"/>
      <c r="AL130" s="263"/>
      <c r="AM130" s="263"/>
      <c r="AN130" s="263"/>
      <c r="AO130" s="263"/>
      <c r="AP130" s="263"/>
      <c r="AQ130" s="263"/>
      <c r="AR130" s="263"/>
      <c r="AS130" s="263"/>
      <c r="AT130" s="263"/>
      <c r="AU130" s="263"/>
      <c r="AV130" s="263"/>
      <c r="AW130" s="263"/>
      <c r="AX130" s="263"/>
      <c r="AY130" s="263"/>
      <c r="AZ130" s="310"/>
      <c r="BA130" s="310"/>
      <c r="BB130" s="310"/>
      <c r="BC130" s="310"/>
      <c r="BD130" s="310"/>
      <c r="BE130" s="310"/>
      <c r="BF130" s="310"/>
      <c r="BG130" s="310"/>
      <c r="BH130" s="310"/>
      <c r="BI130" s="310"/>
      <c r="BJ130" s="310"/>
      <c r="BK130" s="310"/>
      <c r="BL130" s="310"/>
      <c r="BM130" s="310"/>
      <c r="BN130" s="310"/>
      <c r="BO130" s="310"/>
    </row>
    <row r="131" spans="20:67" x14ac:dyDescent="0.2">
      <c r="T131" s="263"/>
      <c r="U131" s="263"/>
      <c r="V131" s="263"/>
      <c r="W131" s="263"/>
      <c r="X131" s="263"/>
      <c r="Y131" s="263"/>
      <c r="Z131" s="263"/>
      <c r="AA131" s="263"/>
      <c r="AB131" s="263"/>
      <c r="AC131" s="263"/>
      <c r="AD131" s="263"/>
      <c r="AE131" s="263"/>
      <c r="AF131" s="263"/>
      <c r="AG131" s="263"/>
      <c r="AH131" s="263"/>
      <c r="AI131" s="263"/>
      <c r="AJ131" s="263"/>
      <c r="AK131" s="263"/>
      <c r="AL131" s="263"/>
      <c r="AM131" s="263"/>
      <c r="AN131" s="263"/>
      <c r="AO131" s="263"/>
      <c r="AP131" s="263"/>
      <c r="AQ131" s="263"/>
      <c r="AR131" s="263"/>
      <c r="AS131" s="263"/>
      <c r="AT131" s="263"/>
      <c r="AU131" s="263"/>
      <c r="AV131" s="263"/>
      <c r="AW131" s="263"/>
      <c r="AX131" s="263"/>
      <c r="AY131" s="263"/>
      <c r="AZ131" s="310"/>
      <c r="BA131" s="310"/>
      <c r="BB131" s="310"/>
      <c r="BC131" s="310"/>
      <c r="BD131" s="310"/>
      <c r="BE131" s="310"/>
      <c r="BF131" s="310"/>
      <c r="BG131" s="310"/>
      <c r="BH131" s="310"/>
      <c r="BI131" s="310"/>
      <c r="BJ131" s="310"/>
      <c r="BK131" s="310"/>
      <c r="BL131" s="310"/>
      <c r="BM131" s="310"/>
      <c r="BN131" s="310"/>
      <c r="BO131" s="310"/>
    </row>
    <row r="132" spans="20:67" x14ac:dyDescent="0.2">
      <c r="T132" s="263"/>
      <c r="U132" s="263"/>
      <c r="V132" s="263"/>
      <c r="W132" s="263"/>
      <c r="X132" s="263"/>
      <c r="Y132" s="263"/>
      <c r="Z132" s="263"/>
      <c r="AA132" s="263"/>
      <c r="AB132" s="263"/>
      <c r="AC132" s="263"/>
      <c r="AD132" s="263"/>
      <c r="AE132" s="263"/>
      <c r="AF132" s="263"/>
      <c r="AG132" s="263"/>
      <c r="AH132" s="263"/>
      <c r="AI132" s="263"/>
      <c r="AJ132" s="263"/>
      <c r="AK132" s="263"/>
      <c r="AL132" s="263"/>
      <c r="AM132" s="263"/>
      <c r="AN132" s="263"/>
      <c r="AO132" s="263"/>
      <c r="AP132" s="263"/>
      <c r="AQ132" s="263"/>
      <c r="AR132" s="263"/>
      <c r="AS132" s="263"/>
      <c r="AT132" s="263"/>
      <c r="AU132" s="263"/>
      <c r="AV132" s="263"/>
      <c r="AW132" s="263"/>
      <c r="AX132" s="263"/>
      <c r="AY132" s="263"/>
      <c r="AZ132" s="310"/>
      <c r="BA132" s="310"/>
      <c r="BB132" s="310"/>
      <c r="BC132" s="310"/>
      <c r="BD132" s="310"/>
      <c r="BE132" s="310"/>
      <c r="BF132" s="310"/>
      <c r="BG132" s="310"/>
      <c r="BH132" s="310"/>
      <c r="BI132" s="310"/>
      <c r="BJ132" s="310"/>
      <c r="BK132" s="310"/>
      <c r="BL132" s="310"/>
      <c r="BM132" s="310"/>
      <c r="BN132" s="310"/>
      <c r="BO132" s="310"/>
    </row>
    <row r="133" spans="20:67" x14ac:dyDescent="0.2">
      <c r="T133" s="263"/>
      <c r="U133" s="263"/>
      <c r="V133" s="263"/>
      <c r="W133" s="263"/>
      <c r="X133" s="263"/>
      <c r="Y133" s="263"/>
      <c r="Z133" s="263"/>
      <c r="AA133" s="263"/>
      <c r="AB133" s="263"/>
      <c r="AC133" s="263"/>
      <c r="AD133" s="263"/>
      <c r="AE133" s="263"/>
      <c r="AF133" s="263"/>
      <c r="AG133" s="263"/>
      <c r="AH133" s="263"/>
      <c r="AI133" s="263"/>
      <c r="AJ133" s="263"/>
      <c r="AK133" s="263"/>
      <c r="AL133" s="263"/>
      <c r="AM133" s="263"/>
      <c r="AN133" s="263"/>
      <c r="AO133" s="263"/>
      <c r="AP133" s="263"/>
      <c r="AQ133" s="263"/>
      <c r="AR133" s="263"/>
      <c r="AS133" s="263"/>
      <c r="AT133" s="263"/>
      <c r="AU133" s="263"/>
      <c r="AV133" s="263"/>
      <c r="AW133" s="263"/>
      <c r="AX133" s="263"/>
      <c r="AY133" s="263"/>
      <c r="AZ133" s="310"/>
      <c r="BA133" s="310"/>
      <c r="BB133" s="310"/>
      <c r="BC133" s="310"/>
      <c r="BD133" s="310"/>
      <c r="BE133" s="310"/>
      <c r="BF133" s="310"/>
      <c r="BG133" s="310"/>
      <c r="BH133" s="310"/>
      <c r="BI133" s="310"/>
      <c r="BJ133" s="310"/>
      <c r="BK133" s="310"/>
      <c r="BL133" s="310"/>
      <c r="BM133" s="310"/>
      <c r="BN133" s="310"/>
      <c r="BO133" s="310"/>
    </row>
    <row r="134" spans="20:67" x14ac:dyDescent="0.2">
      <c r="T134" s="263"/>
      <c r="U134" s="263"/>
      <c r="V134" s="263"/>
      <c r="W134" s="263"/>
      <c r="X134" s="263"/>
      <c r="Y134" s="263"/>
      <c r="Z134" s="263"/>
      <c r="AA134" s="263"/>
      <c r="AB134" s="263"/>
      <c r="AC134" s="263"/>
      <c r="AD134" s="263"/>
      <c r="AE134" s="263"/>
      <c r="AF134" s="263"/>
      <c r="AG134" s="263"/>
      <c r="AH134" s="263"/>
      <c r="AI134" s="263"/>
      <c r="AJ134" s="263"/>
      <c r="AK134" s="263"/>
      <c r="AL134" s="263"/>
      <c r="AM134" s="263"/>
      <c r="AN134" s="263"/>
      <c r="AO134" s="263"/>
      <c r="AP134" s="263"/>
      <c r="AQ134" s="263"/>
      <c r="AR134" s="263"/>
      <c r="AS134" s="263"/>
      <c r="AT134" s="263"/>
      <c r="AU134" s="263"/>
      <c r="AV134" s="263"/>
      <c r="AW134" s="263"/>
      <c r="AX134" s="263"/>
      <c r="AY134" s="263"/>
      <c r="AZ134" s="310"/>
      <c r="BA134" s="310"/>
      <c r="BB134" s="310"/>
      <c r="BC134" s="310"/>
      <c r="BD134" s="310"/>
      <c r="BE134" s="310"/>
      <c r="BF134" s="310"/>
      <c r="BG134" s="310"/>
      <c r="BH134" s="310"/>
      <c r="BI134" s="310"/>
      <c r="BJ134" s="310"/>
      <c r="BK134" s="310"/>
      <c r="BL134" s="310"/>
      <c r="BM134" s="310"/>
      <c r="BN134" s="310"/>
      <c r="BO134" s="310"/>
    </row>
    <row r="135" spans="20:67" x14ac:dyDescent="0.2">
      <c r="T135" s="263"/>
      <c r="U135" s="263"/>
      <c r="V135" s="263"/>
      <c r="W135" s="263"/>
      <c r="X135" s="263"/>
      <c r="Y135" s="263"/>
      <c r="Z135" s="263"/>
      <c r="AA135" s="263"/>
      <c r="AB135" s="263"/>
      <c r="AC135" s="263"/>
      <c r="AD135" s="263"/>
      <c r="AE135" s="263"/>
      <c r="AF135" s="263"/>
      <c r="AG135" s="263"/>
      <c r="AH135" s="263"/>
      <c r="AI135" s="263"/>
      <c r="AJ135" s="263"/>
      <c r="AK135" s="263"/>
      <c r="AL135" s="263"/>
      <c r="AM135" s="263"/>
      <c r="AN135" s="263"/>
      <c r="AO135" s="263"/>
      <c r="AP135" s="263"/>
      <c r="AQ135" s="263"/>
      <c r="AR135" s="263"/>
      <c r="AS135" s="263"/>
      <c r="AT135" s="263"/>
      <c r="AU135" s="263"/>
      <c r="AV135" s="263"/>
      <c r="AW135" s="263"/>
      <c r="AX135" s="263"/>
      <c r="AY135" s="263"/>
      <c r="AZ135" s="310"/>
      <c r="BA135" s="310"/>
      <c r="BB135" s="310"/>
      <c r="BC135" s="310"/>
      <c r="BD135" s="310"/>
      <c r="BE135" s="310"/>
      <c r="BF135" s="310"/>
      <c r="BG135" s="310"/>
      <c r="BH135" s="310"/>
      <c r="BI135" s="310"/>
      <c r="BJ135" s="310"/>
      <c r="BK135" s="310"/>
      <c r="BL135" s="310"/>
      <c r="BM135" s="310"/>
      <c r="BN135" s="310"/>
      <c r="BO135" s="310"/>
    </row>
    <row r="136" spans="20:67" x14ac:dyDescent="0.2">
      <c r="T136" s="263"/>
      <c r="U136" s="263"/>
      <c r="V136" s="263"/>
      <c r="W136" s="263"/>
      <c r="X136" s="263"/>
      <c r="Y136" s="263"/>
      <c r="Z136" s="263"/>
      <c r="AA136" s="263"/>
      <c r="AB136" s="263"/>
      <c r="AC136" s="263"/>
      <c r="AD136" s="263"/>
      <c r="AE136" s="263"/>
      <c r="AF136" s="263"/>
      <c r="AG136" s="263"/>
      <c r="AH136" s="263"/>
      <c r="AI136" s="263"/>
      <c r="AJ136" s="263"/>
      <c r="AK136" s="263"/>
      <c r="AL136" s="263"/>
      <c r="AM136" s="263"/>
      <c r="AN136" s="263"/>
      <c r="AO136" s="263"/>
      <c r="AP136" s="263"/>
      <c r="AQ136" s="263"/>
      <c r="AR136" s="263"/>
      <c r="AS136" s="263"/>
      <c r="AT136" s="263"/>
      <c r="AU136" s="263"/>
      <c r="AV136" s="263"/>
      <c r="AW136" s="263"/>
      <c r="AX136" s="263"/>
      <c r="AY136" s="263"/>
      <c r="AZ136" s="310"/>
      <c r="BA136" s="310"/>
      <c r="BB136" s="310"/>
      <c r="BC136" s="310"/>
      <c r="BD136" s="310"/>
      <c r="BE136" s="310"/>
      <c r="BF136" s="310"/>
      <c r="BG136" s="310"/>
      <c r="BH136" s="310"/>
      <c r="BI136" s="310"/>
      <c r="BJ136" s="310"/>
      <c r="BK136" s="310"/>
      <c r="BL136" s="310"/>
      <c r="BM136" s="310"/>
      <c r="BN136" s="310"/>
      <c r="BO136" s="310"/>
    </row>
    <row r="137" spans="20:67" x14ac:dyDescent="0.2">
      <c r="T137" s="263"/>
      <c r="U137" s="263"/>
      <c r="V137" s="263"/>
      <c r="W137" s="263"/>
      <c r="X137" s="263"/>
      <c r="Y137" s="263"/>
      <c r="Z137" s="263"/>
      <c r="AA137" s="263"/>
      <c r="AB137" s="263"/>
      <c r="AC137" s="263"/>
      <c r="AD137" s="263"/>
      <c r="AE137" s="263"/>
      <c r="AF137" s="263"/>
      <c r="AG137" s="263"/>
      <c r="AH137" s="263"/>
      <c r="AI137" s="263"/>
      <c r="AJ137" s="263"/>
      <c r="AK137" s="263"/>
      <c r="AL137" s="263"/>
      <c r="AM137" s="263"/>
      <c r="AN137" s="263"/>
      <c r="AO137" s="263"/>
      <c r="AP137" s="263"/>
      <c r="AQ137" s="263"/>
      <c r="AR137" s="263"/>
      <c r="AS137" s="263"/>
      <c r="AT137" s="263"/>
      <c r="AU137" s="263"/>
      <c r="AV137" s="263"/>
      <c r="AW137" s="263"/>
      <c r="AX137" s="263"/>
      <c r="AY137" s="263"/>
      <c r="AZ137" s="310"/>
      <c r="BA137" s="310"/>
      <c r="BB137" s="310"/>
      <c r="BC137" s="310"/>
      <c r="BD137" s="310"/>
      <c r="BE137" s="310"/>
      <c r="BF137" s="310"/>
      <c r="BG137" s="310"/>
      <c r="BH137" s="310"/>
      <c r="BI137" s="310"/>
      <c r="BJ137" s="310"/>
      <c r="BK137" s="310"/>
      <c r="BL137" s="310"/>
      <c r="BM137" s="310"/>
      <c r="BN137" s="310"/>
      <c r="BO137" s="310"/>
    </row>
    <row r="138" spans="20:67" x14ac:dyDescent="0.2">
      <c r="T138" s="263"/>
      <c r="U138" s="263"/>
      <c r="V138" s="263"/>
      <c r="W138" s="263"/>
      <c r="X138" s="263"/>
      <c r="Y138" s="263"/>
      <c r="Z138" s="263"/>
      <c r="AA138" s="263"/>
      <c r="AB138" s="263"/>
      <c r="AC138" s="263"/>
      <c r="AD138" s="263"/>
      <c r="AE138" s="263"/>
      <c r="AF138" s="263"/>
      <c r="AG138" s="263"/>
      <c r="AH138" s="263"/>
      <c r="AI138" s="263"/>
      <c r="AJ138" s="263"/>
      <c r="AK138" s="263"/>
      <c r="AL138" s="263"/>
      <c r="AM138" s="263"/>
      <c r="AN138" s="263"/>
      <c r="AO138" s="263"/>
      <c r="AP138" s="263"/>
      <c r="AQ138" s="263"/>
      <c r="AR138" s="263"/>
      <c r="AS138" s="263"/>
      <c r="AT138" s="263"/>
      <c r="AU138" s="263"/>
      <c r="AV138" s="263"/>
      <c r="AW138" s="263"/>
      <c r="AX138" s="263"/>
      <c r="AY138" s="263"/>
      <c r="AZ138" s="310"/>
      <c r="BA138" s="310"/>
      <c r="BB138" s="310"/>
      <c r="BC138" s="310"/>
      <c r="BD138" s="310"/>
      <c r="BE138" s="310"/>
      <c r="BF138" s="310"/>
      <c r="BG138" s="310"/>
      <c r="BH138" s="310"/>
      <c r="BI138" s="310"/>
      <c r="BJ138" s="310"/>
      <c r="BK138" s="310"/>
      <c r="BL138" s="310"/>
      <c r="BM138" s="310"/>
      <c r="BN138" s="310"/>
      <c r="BO138" s="310"/>
    </row>
    <row r="139" spans="20:67" ht="13.15" customHeight="1" x14ac:dyDescent="0.2">
      <c r="T139" s="263"/>
      <c r="U139" s="263"/>
      <c r="V139" s="263"/>
      <c r="W139" s="263"/>
      <c r="X139" s="263"/>
      <c r="Y139" s="263"/>
      <c r="Z139" s="263"/>
      <c r="AA139" s="263"/>
      <c r="AB139" s="263"/>
      <c r="AC139" s="263"/>
      <c r="AD139" s="263"/>
      <c r="AE139" s="263"/>
      <c r="AF139" s="263"/>
      <c r="AG139" s="263"/>
      <c r="AH139" s="263"/>
      <c r="AI139" s="263"/>
      <c r="AJ139" s="263"/>
      <c r="AK139" s="263"/>
      <c r="AL139" s="263"/>
      <c r="AM139" s="263"/>
      <c r="AN139" s="263"/>
      <c r="AO139" s="263"/>
      <c r="AP139" s="263"/>
      <c r="AQ139" s="263"/>
      <c r="AR139" s="263"/>
      <c r="AS139" s="263"/>
      <c r="AT139" s="263"/>
      <c r="AU139" s="263"/>
      <c r="AV139" s="263"/>
      <c r="AW139" s="263"/>
      <c r="AX139" s="263"/>
      <c r="AY139" s="263"/>
      <c r="AZ139" s="310"/>
      <c r="BA139" s="310"/>
      <c r="BB139" s="310"/>
      <c r="BC139" s="310"/>
      <c r="BD139" s="310"/>
      <c r="BE139" s="310"/>
      <c r="BF139" s="310"/>
      <c r="BG139" s="310"/>
      <c r="BH139" s="310"/>
      <c r="BI139" s="310"/>
      <c r="BJ139" s="310"/>
      <c r="BK139" s="310"/>
      <c r="BL139" s="310"/>
      <c r="BM139" s="310"/>
      <c r="BN139" s="310"/>
      <c r="BO139" s="310"/>
    </row>
    <row r="140" spans="20:67" ht="13.15" customHeight="1" x14ac:dyDescent="0.2">
      <c r="T140" s="263"/>
      <c r="U140" s="263"/>
      <c r="V140" s="263"/>
      <c r="W140" s="263"/>
      <c r="X140" s="263"/>
      <c r="Y140" s="263"/>
      <c r="Z140" s="263"/>
      <c r="AA140" s="263"/>
      <c r="AB140" s="263"/>
      <c r="AC140" s="263"/>
      <c r="AD140" s="263"/>
      <c r="AE140" s="263"/>
      <c r="AF140" s="263"/>
      <c r="AG140" s="263"/>
      <c r="AH140" s="263"/>
      <c r="AI140" s="263"/>
      <c r="AJ140" s="263"/>
      <c r="AK140" s="263"/>
      <c r="AL140" s="263"/>
      <c r="AM140" s="263"/>
      <c r="AN140" s="263"/>
      <c r="AO140" s="263"/>
      <c r="AP140" s="263"/>
      <c r="AQ140" s="263"/>
      <c r="AR140" s="263"/>
      <c r="AS140" s="263"/>
      <c r="AT140" s="263"/>
      <c r="AU140" s="263"/>
      <c r="AV140" s="263"/>
      <c r="AW140" s="263"/>
      <c r="AX140" s="263"/>
      <c r="AY140" s="263"/>
      <c r="AZ140" s="310"/>
      <c r="BA140" s="310"/>
      <c r="BB140" s="310"/>
      <c r="BC140" s="310"/>
      <c r="BD140" s="310"/>
      <c r="BE140" s="310"/>
      <c r="BF140" s="310"/>
      <c r="BG140" s="310"/>
      <c r="BH140" s="310"/>
      <c r="BI140" s="310"/>
      <c r="BJ140" s="310"/>
      <c r="BK140" s="310"/>
      <c r="BL140" s="310"/>
      <c r="BM140" s="310"/>
      <c r="BN140" s="310"/>
      <c r="BO140" s="310"/>
    </row>
    <row r="141" spans="20:67" ht="13.15" customHeight="1" x14ac:dyDescent="0.2">
      <c r="T141" s="263"/>
      <c r="U141" s="263"/>
      <c r="V141" s="263"/>
      <c r="W141" s="263"/>
      <c r="X141" s="263"/>
      <c r="Y141" s="263"/>
      <c r="Z141" s="263"/>
      <c r="AA141" s="263"/>
      <c r="AB141" s="263"/>
      <c r="AC141" s="263"/>
      <c r="AD141" s="263"/>
      <c r="AE141" s="263"/>
      <c r="AF141" s="263"/>
      <c r="AG141" s="263"/>
      <c r="AH141" s="263"/>
      <c r="AI141" s="263"/>
      <c r="AJ141" s="263"/>
      <c r="AK141" s="263"/>
      <c r="AL141" s="263"/>
      <c r="AM141" s="263"/>
      <c r="AN141" s="263"/>
      <c r="AO141" s="263"/>
      <c r="AP141" s="263"/>
      <c r="AQ141" s="263"/>
      <c r="AR141" s="263"/>
      <c r="AS141" s="263"/>
      <c r="AT141" s="263"/>
      <c r="AU141" s="263"/>
      <c r="AV141" s="263"/>
      <c r="AW141" s="263"/>
      <c r="AX141" s="263"/>
      <c r="AY141" s="263"/>
      <c r="AZ141" s="310"/>
      <c r="BA141" s="310"/>
      <c r="BB141" s="310"/>
      <c r="BC141" s="310"/>
      <c r="BD141" s="310"/>
      <c r="BE141" s="310"/>
      <c r="BF141" s="310"/>
      <c r="BG141" s="310"/>
      <c r="BH141" s="310"/>
      <c r="BI141" s="310"/>
      <c r="BJ141" s="310"/>
      <c r="BK141" s="310"/>
      <c r="BL141" s="310"/>
      <c r="BM141" s="310"/>
      <c r="BN141" s="310"/>
      <c r="BO141" s="310"/>
    </row>
    <row r="142" spans="20:67" ht="13.15" customHeight="1" x14ac:dyDescent="0.2">
      <c r="T142" s="263"/>
      <c r="U142" s="263"/>
      <c r="V142" s="263"/>
      <c r="W142" s="263"/>
      <c r="X142" s="263"/>
      <c r="Y142" s="263"/>
      <c r="Z142" s="263"/>
      <c r="AA142" s="263"/>
      <c r="AB142" s="263"/>
      <c r="AC142" s="263"/>
      <c r="AD142" s="263"/>
      <c r="AE142" s="263"/>
      <c r="AF142" s="263"/>
      <c r="AG142" s="263"/>
      <c r="AH142" s="263"/>
      <c r="AI142" s="263"/>
      <c r="AJ142" s="263"/>
      <c r="AK142" s="263"/>
      <c r="AL142" s="263"/>
      <c r="AM142" s="263"/>
      <c r="AN142" s="263"/>
      <c r="AO142" s="263"/>
      <c r="AP142" s="263"/>
      <c r="AQ142" s="263"/>
      <c r="AR142" s="263"/>
      <c r="AS142" s="263"/>
      <c r="AT142" s="263"/>
      <c r="AU142" s="263"/>
      <c r="AV142" s="263"/>
      <c r="AW142" s="263"/>
      <c r="AX142" s="263"/>
      <c r="AY142" s="263"/>
      <c r="AZ142" s="310"/>
      <c r="BA142" s="310"/>
      <c r="BB142" s="310"/>
      <c r="BC142" s="310"/>
      <c r="BD142" s="310"/>
      <c r="BE142" s="310"/>
      <c r="BF142" s="310"/>
      <c r="BG142" s="310"/>
      <c r="BH142" s="310"/>
      <c r="BI142" s="310"/>
      <c r="BJ142" s="310"/>
      <c r="BK142" s="310"/>
      <c r="BL142" s="310"/>
      <c r="BM142" s="310"/>
      <c r="BN142" s="310"/>
      <c r="BO142" s="310"/>
    </row>
    <row r="143" spans="20:67" ht="13.15" customHeight="1" x14ac:dyDescent="0.2">
      <c r="T143" s="263"/>
      <c r="U143" s="263"/>
      <c r="V143" s="263"/>
      <c r="W143" s="263"/>
      <c r="X143" s="263"/>
      <c r="Y143" s="263"/>
      <c r="Z143" s="263"/>
      <c r="AA143" s="263"/>
      <c r="AB143" s="263"/>
      <c r="AC143" s="263"/>
      <c r="AD143" s="263"/>
      <c r="AE143" s="263"/>
      <c r="AF143" s="263"/>
      <c r="AG143" s="263"/>
      <c r="AH143" s="263"/>
      <c r="AI143" s="263"/>
      <c r="AJ143" s="263"/>
      <c r="AK143" s="263"/>
      <c r="AL143" s="263"/>
      <c r="AM143" s="263"/>
      <c r="AN143" s="263"/>
      <c r="AO143" s="263"/>
      <c r="AP143" s="263"/>
      <c r="AQ143" s="263"/>
      <c r="AR143" s="263"/>
      <c r="AS143" s="263"/>
      <c r="AT143" s="263"/>
      <c r="AU143" s="263"/>
      <c r="AV143" s="263"/>
      <c r="AW143" s="263"/>
      <c r="AX143" s="263"/>
      <c r="AY143" s="263"/>
      <c r="AZ143" s="310"/>
      <c r="BA143" s="310"/>
      <c r="BB143" s="310"/>
      <c r="BC143" s="310"/>
      <c r="BD143" s="310"/>
      <c r="BE143" s="310"/>
      <c r="BF143" s="310"/>
      <c r="BG143" s="310"/>
      <c r="BH143" s="310"/>
      <c r="BI143" s="310"/>
      <c r="BJ143" s="310"/>
      <c r="BK143" s="310"/>
      <c r="BL143" s="310"/>
      <c r="BM143" s="310"/>
      <c r="BN143" s="310"/>
      <c r="BO143" s="310"/>
    </row>
    <row r="144" spans="20:67" ht="13.15" customHeight="1" x14ac:dyDescent="0.2">
      <c r="T144" s="263"/>
      <c r="U144" s="263"/>
      <c r="V144" s="263"/>
      <c r="W144" s="263"/>
      <c r="X144" s="263"/>
      <c r="Y144" s="263"/>
      <c r="Z144" s="263"/>
      <c r="AA144" s="263"/>
      <c r="AB144" s="263"/>
      <c r="AC144" s="263"/>
      <c r="AD144" s="263"/>
      <c r="AE144" s="263"/>
      <c r="AF144" s="263"/>
      <c r="AG144" s="263"/>
      <c r="AH144" s="263"/>
      <c r="AI144" s="263"/>
      <c r="AJ144" s="263"/>
      <c r="AK144" s="263"/>
      <c r="AL144" s="263"/>
      <c r="AM144" s="263"/>
      <c r="AN144" s="263"/>
      <c r="AO144" s="263"/>
      <c r="AP144" s="263"/>
      <c r="AQ144" s="263"/>
      <c r="AR144" s="263"/>
      <c r="AS144" s="263"/>
      <c r="AT144" s="263"/>
      <c r="AU144" s="263"/>
      <c r="AV144" s="263"/>
      <c r="AW144" s="263"/>
      <c r="AX144" s="263"/>
      <c r="AY144" s="263"/>
      <c r="AZ144" s="310"/>
      <c r="BA144" s="310"/>
      <c r="BB144" s="310"/>
      <c r="BC144" s="310"/>
      <c r="BD144" s="310"/>
      <c r="BE144" s="310"/>
      <c r="BF144" s="310"/>
      <c r="BG144" s="310"/>
      <c r="BH144" s="310"/>
      <c r="BI144" s="310"/>
      <c r="BJ144" s="310"/>
      <c r="BK144" s="310"/>
      <c r="BL144" s="310"/>
      <c r="BM144" s="310"/>
      <c r="BN144" s="310"/>
      <c r="BO144" s="310"/>
    </row>
    <row r="145" spans="20:67" ht="13.15" customHeight="1" x14ac:dyDescent="0.2">
      <c r="T145" s="263"/>
      <c r="U145" s="263"/>
      <c r="V145" s="263"/>
      <c r="W145" s="263"/>
      <c r="X145" s="263"/>
      <c r="Y145" s="263"/>
      <c r="Z145" s="263"/>
      <c r="AA145" s="263"/>
      <c r="AB145" s="263"/>
      <c r="AC145" s="263"/>
      <c r="AD145" s="263"/>
      <c r="AE145" s="263"/>
      <c r="AF145" s="263"/>
      <c r="AG145" s="263"/>
      <c r="AH145" s="263"/>
      <c r="AI145" s="263"/>
      <c r="AJ145" s="263"/>
      <c r="AK145" s="263"/>
      <c r="AL145" s="263"/>
      <c r="AM145" s="263"/>
      <c r="AN145" s="263"/>
      <c r="AO145" s="263"/>
      <c r="AP145" s="263"/>
      <c r="AQ145" s="263"/>
      <c r="AR145" s="263"/>
      <c r="AS145" s="263"/>
      <c r="AT145" s="263"/>
      <c r="AU145" s="263"/>
      <c r="AV145" s="263"/>
      <c r="AW145" s="263"/>
      <c r="AX145" s="263"/>
      <c r="AY145" s="263"/>
      <c r="AZ145" s="310"/>
      <c r="BA145" s="310"/>
      <c r="BB145" s="310"/>
      <c r="BC145" s="310"/>
      <c r="BD145" s="310"/>
      <c r="BE145" s="310"/>
      <c r="BF145" s="310"/>
      <c r="BG145" s="310"/>
      <c r="BH145" s="310"/>
      <c r="BI145" s="310"/>
      <c r="BJ145" s="310"/>
      <c r="BK145" s="310"/>
      <c r="BL145" s="310"/>
      <c r="BM145" s="310"/>
      <c r="BN145" s="310"/>
      <c r="BO145" s="310"/>
    </row>
    <row r="146" spans="20:67" ht="13.15" customHeight="1" x14ac:dyDescent="0.2">
      <c r="T146" s="263"/>
      <c r="U146" s="263"/>
      <c r="V146" s="263"/>
      <c r="W146" s="263"/>
      <c r="X146" s="263"/>
      <c r="Y146" s="263"/>
      <c r="Z146" s="263"/>
      <c r="AA146" s="263"/>
      <c r="AB146" s="263"/>
      <c r="AC146" s="263"/>
      <c r="AD146" s="263"/>
      <c r="AE146" s="263"/>
      <c r="AF146" s="263"/>
      <c r="AG146" s="263"/>
      <c r="AH146" s="263"/>
      <c r="AI146" s="263"/>
      <c r="AJ146" s="263"/>
      <c r="AK146" s="263"/>
      <c r="AL146" s="263"/>
      <c r="AM146" s="263"/>
      <c r="AN146" s="263"/>
      <c r="AO146" s="263"/>
      <c r="AP146" s="263"/>
      <c r="AQ146" s="263"/>
      <c r="AR146" s="263"/>
      <c r="AS146" s="263"/>
      <c r="AT146" s="263"/>
      <c r="AU146" s="263"/>
      <c r="AV146" s="263"/>
      <c r="AW146" s="263"/>
      <c r="AX146" s="263"/>
      <c r="AY146" s="263"/>
      <c r="AZ146" s="310"/>
      <c r="BA146" s="310"/>
      <c r="BB146" s="310"/>
      <c r="BC146" s="310"/>
      <c r="BD146" s="310"/>
      <c r="BE146" s="310"/>
      <c r="BF146" s="310"/>
      <c r="BG146" s="310"/>
      <c r="BH146" s="310"/>
      <c r="BI146" s="310"/>
      <c r="BJ146" s="310"/>
      <c r="BK146" s="310"/>
      <c r="BL146" s="310"/>
      <c r="BM146" s="310"/>
      <c r="BN146" s="310"/>
      <c r="BO146" s="310"/>
    </row>
    <row r="147" spans="20:67" ht="13.15" customHeight="1" x14ac:dyDescent="0.2">
      <c r="T147" s="263"/>
      <c r="U147" s="263"/>
      <c r="V147" s="263"/>
      <c r="W147" s="263"/>
      <c r="X147" s="263"/>
      <c r="Y147" s="263"/>
      <c r="Z147" s="263"/>
      <c r="AA147" s="263"/>
      <c r="AB147" s="263"/>
      <c r="AC147" s="263"/>
      <c r="AD147" s="263"/>
      <c r="AE147" s="263"/>
      <c r="AF147" s="263"/>
      <c r="AG147" s="263"/>
      <c r="AH147" s="263"/>
      <c r="AI147" s="263"/>
      <c r="AJ147" s="263"/>
      <c r="AK147" s="263"/>
      <c r="AL147" s="263"/>
      <c r="AM147" s="263"/>
      <c r="AN147" s="263"/>
      <c r="AO147" s="263"/>
      <c r="AP147" s="263"/>
      <c r="AQ147" s="263"/>
      <c r="AR147" s="263"/>
      <c r="AS147" s="263"/>
      <c r="AT147" s="263"/>
      <c r="AU147" s="263"/>
      <c r="AV147" s="263"/>
      <c r="AW147" s="263"/>
      <c r="AX147" s="263"/>
      <c r="AY147" s="263"/>
      <c r="AZ147" s="310"/>
      <c r="BA147" s="310"/>
      <c r="BB147" s="310"/>
      <c r="BC147" s="310"/>
      <c r="BD147" s="310"/>
      <c r="BE147" s="310"/>
      <c r="BF147" s="310"/>
      <c r="BG147" s="310"/>
      <c r="BH147" s="310"/>
      <c r="BI147" s="310"/>
      <c r="BJ147" s="310"/>
      <c r="BK147" s="310"/>
      <c r="BL147" s="310"/>
      <c r="BM147" s="310"/>
      <c r="BN147" s="310"/>
      <c r="BO147" s="310"/>
    </row>
    <row r="148" spans="20:67" ht="13.15" customHeight="1" x14ac:dyDescent="0.2">
      <c r="T148" s="263"/>
      <c r="U148" s="263"/>
      <c r="V148" s="263"/>
      <c r="W148" s="263"/>
      <c r="X148" s="263"/>
      <c r="Y148" s="263"/>
      <c r="Z148" s="263"/>
      <c r="AA148" s="263"/>
      <c r="AB148" s="263"/>
      <c r="AC148" s="263"/>
      <c r="AD148" s="263"/>
      <c r="AE148" s="263"/>
      <c r="AF148" s="263"/>
      <c r="AG148" s="263"/>
      <c r="AH148" s="263"/>
      <c r="AI148" s="263"/>
      <c r="AJ148" s="263"/>
      <c r="AK148" s="263"/>
      <c r="AL148" s="263"/>
      <c r="AM148" s="263"/>
      <c r="AN148" s="263"/>
      <c r="AO148" s="263"/>
      <c r="AP148" s="263"/>
      <c r="AQ148" s="263"/>
      <c r="AR148" s="263"/>
      <c r="AS148" s="263"/>
      <c r="AT148" s="263"/>
      <c r="AU148" s="263"/>
      <c r="AV148" s="263"/>
      <c r="AW148" s="263"/>
      <c r="AX148" s="263"/>
      <c r="AY148" s="263"/>
      <c r="AZ148" s="310"/>
      <c r="BA148" s="310"/>
      <c r="BB148" s="310"/>
      <c r="BC148" s="310"/>
      <c r="BD148" s="310"/>
      <c r="BE148" s="310"/>
      <c r="BF148" s="310"/>
      <c r="BG148" s="310"/>
      <c r="BH148" s="310"/>
      <c r="BI148" s="310"/>
      <c r="BJ148" s="310"/>
      <c r="BK148" s="310"/>
      <c r="BL148" s="310"/>
      <c r="BM148" s="310"/>
      <c r="BN148" s="310"/>
      <c r="BO148" s="310"/>
    </row>
    <row r="149" spans="20:67" ht="13.15" customHeight="1" x14ac:dyDescent="0.2">
      <c r="T149" s="263"/>
      <c r="U149" s="263"/>
      <c r="V149" s="263"/>
      <c r="W149" s="263"/>
      <c r="X149" s="263"/>
      <c r="Y149" s="263"/>
      <c r="Z149" s="263"/>
      <c r="AA149" s="263"/>
      <c r="AB149" s="263"/>
      <c r="AC149" s="263"/>
      <c r="AD149" s="263"/>
      <c r="AE149" s="263"/>
      <c r="AF149" s="263"/>
      <c r="AG149" s="263"/>
      <c r="AH149" s="263"/>
      <c r="AI149" s="263"/>
      <c r="AJ149" s="263"/>
      <c r="AK149" s="263"/>
      <c r="AL149" s="263"/>
      <c r="AM149" s="263"/>
      <c r="AN149" s="263"/>
      <c r="AO149" s="263"/>
      <c r="AP149" s="263"/>
      <c r="AQ149" s="263"/>
      <c r="AR149" s="263"/>
      <c r="AS149" s="263"/>
      <c r="AT149" s="263"/>
      <c r="AU149" s="263"/>
      <c r="AV149" s="263"/>
      <c r="AW149" s="263"/>
      <c r="AX149" s="263"/>
      <c r="AY149" s="263"/>
      <c r="AZ149" s="310"/>
      <c r="BA149" s="310"/>
      <c r="BB149" s="310"/>
      <c r="BC149" s="310"/>
      <c r="BD149" s="310"/>
      <c r="BE149" s="310"/>
      <c r="BF149" s="310"/>
      <c r="BG149" s="310"/>
      <c r="BH149" s="310"/>
      <c r="BI149" s="310"/>
      <c r="BJ149" s="310"/>
      <c r="BK149" s="310"/>
      <c r="BL149" s="310"/>
      <c r="BM149" s="310"/>
      <c r="BN149" s="310"/>
      <c r="BO149" s="310"/>
    </row>
    <row r="150" spans="20:67" ht="13.15" customHeight="1" x14ac:dyDescent="0.2">
      <c r="T150" s="263"/>
      <c r="U150" s="263"/>
      <c r="V150" s="263"/>
      <c r="W150" s="263"/>
      <c r="X150" s="263"/>
      <c r="Y150" s="263"/>
      <c r="Z150" s="263"/>
      <c r="AA150" s="263"/>
      <c r="AB150" s="263"/>
      <c r="AC150" s="263"/>
      <c r="AD150" s="263"/>
      <c r="AE150" s="263"/>
      <c r="AF150" s="263"/>
      <c r="AG150" s="263"/>
      <c r="AH150" s="263"/>
      <c r="AI150" s="263"/>
      <c r="AJ150" s="263"/>
      <c r="AK150" s="263"/>
      <c r="AL150" s="263"/>
      <c r="AM150" s="263"/>
      <c r="AN150" s="263"/>
      <c r="AO150" s="263"/>
      <c r="AP150" s="263"/>
      <c r="AQ150" s="263"/>
      <c r="AR150" s="263"/>
      <c r="AS150" s="263"/>
      <c r="AT150" s="263"/>
      <c r="AU150" s="263"/>
      <c r="AV150" s="263"/>
      <c r="AW150" s="263"/>
      <c r="AX150" s="263"/>
      <c r="AY150" s="263"/>
      <c r="AZ150" s="310"/>
      <c r="BA150" s="310"/>
      <c r="BB150" s="310"/>
      <c r="BC150" s="310"/>
      <c r="BD150" s="310"/>
      <c r="BE150" s="310"/>
      <c r="BF150" s="310"/>
      <c r="BG150" s="310"/>
      <c r="BH150" s="310"/>
      <c r="BI150" s="310"/>
      <c r="BJ150" s="310"/>
      <c r="BK150" s="310"/>
      <c r="BL150" s="310"/>
      <c r="BM150" s="310"/>
      <c r="BN150" s="310"/>
      <c r="BO150" s="310"/>
    </row>
    <row r="151" spans="20:67" ht="13.15" customHeight="1" x14ac:dyDescent="0.2">
      <c r="T151" s="263"/>
      <c r="U151" s="263"/>
      <c r="V151" s="263"/>
      <c r="W151" s="263"/>
      <c r="X151" s="263"/>
      <c r="Y151" s="263"/>
      <c r="Z151" s="263"/>
      <c r="AA151" s="263"/>
      <c r="AB151" s="263"/>
      <c r="AC151" s="263"/>
      <c r="AD151" s="263"/>
      <c r="AE151" s="263"/>
      <c r="AF151" s="263"/>
      <c r="AG151" s="263"/>
      <c r="AH151" s="263"/>
      <c r="AI151" s="263"/>
      <c r="AJ151" s="263"/>
      <c r="AK151" s="263"/>
      <c r="AL151" s="263"/>
      <c r="AM151" s="263"/>
      <c r="AN151" s="263"/>
      <c r="AO151" s="263"/>
      <c r="AP151" s="263"/>
      <c r="AQ151" s="263"/>
      <c r="AR151" s="263"/>
      <c r="AS151" s="263"/>
      <c r="AT151" s="263"/>
      <c r="AU151" s="263"/>
      <c r="AV151" s="263"/>
      <c r="AW151" s="263"/>
      <c r="AX151" s="263"/>
      <c r="AY151" s="263"/>
      <c r="AZ151" s="310"/>
      <c r="BA151" s="310"/>
      <c r="BB151" s="310"/>
      <c r="BC151" s="310"/>
      <c r="BD151" s="310"/>
      <c r="BE151" s="310"/>
      <c r="BF151" s="310"/>
      <c r="BG151" s="310"/>
      <c r="BH151" s="310"/>
      <c r="BI151" s="310"/>
      <c r="BJ151" s="310"/>
      <c r="BK151" s="310"/>
      <c r="BL151" s="310"/>
      <c r="BM151" s="310"/>
      <c r="BN151" s="310"/>
      <c r="BO151" s="310"/>
    </row>
    <row r="152" spans="20:67" ht="13.15" customHeight="1" x14ac:dyDescent="0.2">
      <c r="T152" s="263"/>
      <c r="U152" s="263"/>
      <c r="V152" s="263"/>
      <c r="W152" s="263"/>
      <c r="X152" s="263"/>
      <c r="Y152" s="263"/>
      <c r="Z152" s="263"/>
      <c r="AA152" s="263"/>
      <c r="AB152" s="263"/>
      <c r="AC152" s="263"/>
      <c r="AD152" s="263"/>
      <c r="AE152" s="263"/>
      <c r="AF152" s="263"/>
      <c r="AG152" s="263"/>
      <c r="AH152" s="263"/>
      <c r="AI152" s="263"/>
      <c r="AJ152" s="263"/>
      <c r="AK152" s="263"/>
      <c r="AL152" s="263"/>
      <c r="AM152" s="263"/>
      <c r="AN152" s="263"/>
      <c r="AO152" s="263"/>
      <c r="AP152" s="263"/>
      <c r="AQ152" s="263"/>
      <c r="AR152" s="263"/>
      <c r="AS152" s="263"/>
      <c r="AT152" s="263"/>
      <c r="AU152" s="263"/>
      <c r="AV152" s="263"/>
      <c r="AW152" s="263"/>
      <c r="AX152" s="263"/>
      <c r="AY152" s="263"/>
      <c r="AZ152" s="310"/>
      <c r="BA152" s="310"/>
      <c r="BB152" s="310"/>
      <c r="BC152" s="310"/>
      <c r="BD152" s="310"/>
      <c r="BE152" s="310"/>
      <c r="BF152" s="310"/>
      <c r="BG152" s="310"/>
      <c r="BH152" s="310"/>
      <c r="BI152" s="310"/>
      <c r="BJ152" s="310"/>
      <c r="BK152" s="310"/>
      <c r="BL152" s="310"/>
      <c r="BM152" s="310"/>
      <c r="BN152" s="310"/>
      <c r="BO152" s="310"/>
    </row>
    <row r="153" spans="20:67" ht="13.15" customHeight="1" x14ac:dyDescent="0.2">
      <c r="T153" s="263"/>
      <c r="U153" s="263"/>
      <c r="V153" s="263"/>
      <c r="W153" s="263"/>
      <c r="X153" s="263"/>
      <c r="Y153" s="263"/>
      <c r="Z153" s="263"/>
      <c r="AA153" s="263"/>
      <c r="AB153" s="263"/>
      <c r="AC153" s="263"/>
      <c r="AD153" s="263"/>
      <c r="AE153" s="263"/>
      <c r="AF153" s="263"/>
      <c r="AG153" s="263"/>
      <c r="AH153" s="263"/>
      <c r="AI153" s="263"/>
      <c r="AJ153" s="263"/>
      <c r="AK153" s="263"/>
      <c r="AL153" s="263"/>
      <c r="AM153" s="263"/>
      <c r="AN153" s="263"/>
      <c r="AO153" s="263"/>
      <c r="AP153" s="263"/>
      <c r="AQ153" s="263"/>
      <c r="AR153" s="263"/>
      <c r="AS153" s="263"/>
      <c r="AT153" s="263"/>
      <c r="AU153" s="263"/>
      <c r="AV153" s="263"/>
      <c r="AW153" s="263"/>
      <c r="AX153" s="263"/>
      <c r="AY153" s="263"/>
      <c r="AZ153" s="310"/>
      <c r="BA153" s="310"/>
      <c r="BB153" s="310"/>
      <c r="BC153" s="310"/>
      <c r="BD153" s="310"/>
      <c r="BE153" s="310"/>
      <c r="BF153" s="310"/>
      <c r="BG153" s="310"/>
      <c r="BH153" s="310"/>
      <c r="BI153" s="310"/>
      <c r="BJ153" s="310"/>
      <c r="BK153" s="310"/>
      <c r="BL153" s="310"/>
      <c r="BM153" s="310"/>
      <c r="BN153" s="310"/>
      <c r="BO153" s="310"/>
    </row>
    <row r="154" spans="20:67" ht="13.15" customHeight="1" x14ac:dyDescent="0.2">
      <c r="T154" s="263"/>
      <c r="U154" s="263"/>
      <c r="V154" s="263"/>
      <c r="W154" s="263"/>
      <c r="X154" s="263"/>
      <c r="Y154" s="263"/>
      <c r="Z154" s="263"/>
      <c r="AA154" s="263"/>
      <c r="AB154" s="263"/>
      <c r="AC154" s="263"/>
      <c r="AD154" s="263"/>
      <c r="AE154" s="263"/>
      <c r="AF154" s="263"/>
      <c r="AG154" s="263"/>
      <c r="AH154" s="263"/>
      <c r="AI154" s="263"/>
      <c r="AJ154" s="263"/>
      <c r="AK154" s="263"/>
      <c r="AL154" s="263"/>
      <c r="AM154" s="263"/>
      <c r="AN154" s="263"/>
      <c r="AO154" s="263"/>
      <c r="AP154" s="263"/>
      <c r="AQ154" s="263"/>
      <c r="AR154" s="263"/>
      <c r="AS154" s="263"/>
      <c r="AT154" s="263"/>
      <c r="AU154" s="263"/>
      <c r="AV154" s="263"/>
      <c r="AW154" s="263"/>
      <c r="AX154" s="263"/>
      <c r="AY154" s="263"/>
      <c r="AZ154" s="310"/>
      <c r="BA154" s="310"/>
      <c r="BB154" s="310"/>
      <c r="BC154" s="310"/>
      <c r="BD154" s="310"/>
      <c r="BE154" s="310"/>
      <c r="BF154" s="310"/>
      <c r="BG154" s="310"/>
      <c r="BH154" s="310"/>
      <c r="BI154" s="310"/>
      <c r="BJ154" s="310"/>
      <c r="BK154" s="310"/>
      <c r="BL154" s="310"/>
      <c r="BM154" s="310"/>
      <c r="BN154" s="310"/>
      <c r="BO154" s="310"/>
    </row>
    <row r="155" spans="20:67" ht="13.15" customHeight="1" x14ac:dyDescent="0.2">
      <c r="T155" s="263"/>
      <c r="U155" s="263"/>
      <c r="V155" s="263"/>
      <c r="W155" s="263"/>
      <c r="X155" s="263"/>
      <c r="Y155" s="263"/>
      <c r="Z155" s="263"/>
      <c r="AA155" s="263"/>
      <c r="AB155" s="263"/>
      <c r="AC155" s="263"/>
      <c r="AD155" s="263"/>
      <c r="AE155" s="263"/>
      <c r="AF155" s="263"/>
      <c r="AG155" s="263"/>
      <c r="AH155" s="263"/>
      <c r="AI155" s="263"/>
      <c r="AJ155" s="263"/>
      <c r="AK155" s="263"/>
      <c r="AL155" s="263"/>
      <c r="AM155" s="263"/>
      <c r="AN155" s="263"/>
      <c r="AO155" s="263"/>
      <c r="AP155" s="263"/>
      <c r="AQ155" s="263"/>
      <c r="AR155" s="263"/>
      <c r="AS155" s="263"/>
      <c r="AT155" s="263"/>
      <c r="AU155" s="263"/>
      <c r="AV155" s="263"/>
      <c r="AW155" s="263"/>
      <c r="AX155" s="263"/>
      <c r="AY155" s="263"/>
      <c r="AZ155" s="310"/>
      <c r="BA155" s="310"/>
      <c r="BB155" s="310"/>
      <c r="BC155" s="310"/>
      <c r="BD155" s="310"/>
      <c r="BE155" s="310"/>
      <c r="BF155" s="310"/>
      <c r="BG155" s="310"/>
      <c r="BH155" s="310"/>
      <c r="BI155" s="310"/>
      <c r="BJ155" s="310"/>
      <c r="BK155" s="310"/>
      <c r="BL155" s="310"/>
      <c r="BM155" s="310"/>
      <c r="BN155" s="310"/>
      <c r="BO155" s="310"/>
    </row>
    <row r="156" spans="20:67" ht="13.15" customHeight="1" x14ac:dyDescent="0.2">
      <c r="T156" s="263"/>
      <c r="U156" s="263"/>
      <c r="V156" s="263"/>
      <c r="W156" s="263"/>
      <c r="X156" s="263"/>
      <c r="Y156" s="263"/>
      <c r="Z156" s="263"/>
      <c r="AA156" s="263"/>
      <c r="AB156" s="263"/>
      <c r="AC156" s="263"/>
      <c r="AD156" s="263"/>
      <c r="AE156" s="263"/>
      <c r="AF156" s="263"/>
      <c r="AG156" s="263"/>
      <c r="AH156" s="263"/>
      <c r="AI156" s="263"/>
      <c r="AJ156" s="263"/>
      <c r="AK156" s="263"/>
      <c r="AL156" s="263"/>
      <c r="AM156" s="263"/>
      <c r="AN156" s="263"/>
      <c r="AO156" s="263"/>
      <c r="AP156" s="263"/>
      <c r="AQ156" s="263"/>
      <c r="AR156" s="263"/>
      <c r="AS156" s="263"/>
      <c r="AT156" s="263"/>
      <c r="AU156" s="263"/>
      <c r="AV156" s="263"/>
      <c r="AW156" s="263"/>
      <c r="AX156" s="263"/>
      <c r="AY156" s="263"/>
      <c r="AZ156" s="310"/>
      <c r="BA156" s="310"/>
      <c r="BB156" s="310"/>
      <c r="BC156" s="310"/>
      <c r="BD156" s="310"/>
      <c r="BE156" s="310"/>
      <c r="BF156" s="310"/>
      <c r="BG156" s="310"/>
      <c r="BH156" s="310"/>
      <c r="BI156" s="310"/>
      <c r="BJ156" s="310"/>
      <c r="BK156" s="310"/>
      <c r="BL156" s="310"/>
      <c r="BM156" s="310"/>
      <c r="BN156" s="310"/>
      <c r="BO156" s="310"/>
    </row>
    <row r="157" spans="20:67" ht="13.15" customHeight="1" x14ac:dyDescent="0.2">
      <c r="T157" s="263"/>
      <c r="U157" s="263"/>
      <c r="V157" s="263"/>
      <c r="W157" s="263"/>
      <c r="X157" s="263"/>
      <c r="Y157" s="263"/>
      <c r="Z157" s="263"/>
      <c r="AA157" s="263"/>
      <c r="AB157" s="263"/>
      <c r="AC157" s="263"/>
      <c r="AD157" s="263"/>
      <c r="AE157" s="263"/>
      <c r="AF157" s="263"/>
      <c r="AG157" s="263"/>
      <c r="AH157" s="263"/>
      <c r="AI157" s="263"/>
      <c r="AJ157" s="263"/>
      <c r="AK157" s="263"/>
      <c r="AL157" s="263"/>
      <c r="AM157" s="263"/>
      <c r="AN157" s="263"/>
      <c r="AO157" s="263"/>
      <c r="AP157" s="263"/>
      <c r="AQ157" s="263"/>
      <c r="AR157" s="263"/>
      <c r="AS157" s="263"/>
      <c r="AT157" s="263"/>
      <c r="AU157" s="263"/>
      <c r="AV157" s="263"/>
      <c r="AW157" s="263"/>
      <c r="AX157" s="263"/>
      <c r="AY157" s="263"/>
      <c r="AZ157" s="310"/>
      <c r="BA157" s="310"/>
      <c r="BB157" s="310"/>
      <c r="BC157" s="310"/>
      <c r="BD157" s="310"/>
      <c r="BE157" s="310"/>
      <c r="BF157" s="310"/>
      <c r="BG157" s="310"/>
      <c r="BH157" s="310"/>
      <c r="BI157" s="310"/>
      <c r="BJ157" s="310"/>
      <c r="BK157" s="310"/>
      <c r="BL157" s="310"/>
      <c r="BM157" s="310"/>
      <c r="BN157" s="310"/>
      <c r="BO157" s="310"/>
    </row>
    <row r="158" spans="20:67" ht="13.15" customHeight="1" x14ac:dyDescent="0.2">
      <c r="T158" s="263"/>
      <c r="U158" s="263"/>
      <c r="V158" s="263"/>
      <c r="W158" s="263"/>
      <c r="X158" s="263"/>
      <c r="Y158" s="263"/>
      <c r="Z158" s="263"/>
      <c r="AA158" s="263"/>
      <c r="AB158" s="263"/>
      <c r="AC158" s="263"/>
      <c r="AD158" s="263"/>
      <c r="AE158" s="263"/>
      <c r="AF158" s="263"/>
      <c r="AG158" s="263"/>
      <c r="AH158" s="263"/>
      <c r="AI158" s="263"/>
      <c r="AJ158" s="263"/>
      <c r="AK158" s="263"/>
      <c r="AL158" s="263"/>
      <c r="AM158" s="263"/>
      <c r="AN158" s="263"/>
      <c r="AO158" s="263"/>
      <c r="AP158" s="263"/>
      <c r="AQ158" s="263"/>
      <c r="AR158" s="263"/>
      <c r="AS158" s="263"/>
      <c r="AT158" s="263"/>
      <c r="AU158" s="263"/>
      <c r="AV158" s="263"/>
      <c r="AW158" s="263"/>
      <c r="AX158" s="263"/>
      <c r="AY158" s="263"/>
      <c r="AZ158" s="310"/>
      <c r="BA158" s="310"/>
      <c r="BB158" s="310"/>
      <c r="BC158" s="310"/>
      <c r="BD158" s="310"/>
      <c r="BE158" s="310"/>
      <c r="BF158" s="310"/>
      <c r="BG158" s="310"/>
      <c r="BH158" s="310"/>
      <c r="BI158" s="310"/>
      <c r="BJ158" s="310"/>
      <c r="BK158" s="310"/>
      <c r="BL158" s="310"/>
      <c r="BM158" s="310"/>
      <c r="BN158" s="310"/>
      <c r="BO158" s="310"/>
    </row>
    <row r="159" spans="20:67" ht="13.15" customHeight="1" x14ac:dyDescent="0.2">
      <c r="T159" s="263"/>
      <c r="U159" s="263"/>
      <c r="V159" s="263"/>
      <c r="W159" s="263"/>
      <c r="X159" s="263"/>
      <c r="Y159" s="263"/>
      <c r="Z159" s="263"/>
      <c r="AA159" s="263"/>
      <c r="AB159" s="263"/>
      <c r="AC159" s="263"/>
      <c r="AD159" s="263"/>
      <c r="AE159" s="263"/>
      <c r="AF159" s="263"/>
      <c r="AG159" s="263"/>
      <c r="AH159" s="263"/>
      <c r="AI159" s="263"/>
      <c r="AJ159" s="263"/>
      <c r="AK159" s="263"/>
      <c r="AL159" s="263"/>
      <c r="AM159" s="263"/>
      <c r="AN159" s="263"/>
      <c r="AO159" s="263"/>
      <c r="AP159" s="263"/>
      <c r="AQ159" s="263"/>
      <c r="AR159" s="263"/>
      <c r="AS159" s="263"/>
      <c r="AT159" s="263"/>
      <c r="AU159" s="263"/>
      <c r="AV159" s="263"/>
      <c r="AW159" s="263"/>
      <c r="AX159" s="263"/>
      <c r="AY159" s="263"/>
      <c r="AZ159" s="310"/>
      <c r="BA159" s="310"/>
      <c r="BB159" s="310"/>
      <c r="BC159" s="310"/>
      <c r="BD159" s="310"/>
      <c r="BE159" s="310"/>
      <c r="BF159" s="310"/>
      <c r="BG159" s="310"/>
      <c r="BH159" s="310"/>
      <c r="BI159" s="310"/>
      <c r="BJ159" s="310"/>
      <c r="BK159" s="310"/>
      <c r="BL159" s="310"/>
      <c r="BM159" s="310"/>
      <c r="BN159" s="310"/>
      <c r="BO159" s="310"/>
    </row>
    <row r="160" spans="20:67" ht="13.15" customHeight="1" x14ac:dyDescent="0.2">
      <c r="T160" s="263"/>
      <c r="U160" s="263"/>
      <c r="V160" s="263"/>
      <c r="W160" s="263"/>
      <c r="X160" s="263"/>
      <c r="Y160" s="263"/>
      <c r="Z160" s="263"/>
      <c r="AA160" s="263"/>
      <c r="AB160" s="263"/>
      <c r="AC160" s="263"/>
      <c r="AD160" s="263"/>
      <c r="AE160" s="263"/>
      <c r="AF160" s="263"/>
      <c r="AG160" s="263"/>
      <c r="AH160" s="263"/>
      <c r="AI160" s="263"/>
      <c r="AJ160" s="263"/>
      <c r="AK160" s="263"/>
      <c r="AL160" s="263"/>
      <c r="AM160" s="263"/>
      <c r="AN160" s="263"/>
      <c r="AO160" s="263"/>
      <c r="AP160" s="263"/>
      <c r="AQ160" s="263"/>
      <c r="AR160" s="263"/>
      <c r="AS160" s="263"/>
      <c r="AT160" s="263"/>
      <c r="AU160" s="263"/>
      <c r="AV160" s="263"/>
      <c r="AW160" s="263"/>
      <c r="AX160" s="263"/>
      <c r="AY160" s="263"/>
      <c r="AZ160" s="310"/>
      <c r="BA160" s="310"/>
      <c r="BB160" s="310"/>
      <c r="BC160" s="310"/>
      <c r="BD160" s="310"/>
      <c r="BE160" s="310"/>
      <c r="BF160" s="310"/>
      <c r="BG160" s="310"/>
      <c r="BH160" s="310"/>
      <c r="BI160" s="310"/>
      <c r="BJ160" s="310"/>
      <c r="BK160" s="310"/>
      <c r="BL160" s="310"/>
      <c r="BM160" s="310"/>
      <c r="BN160" s="310"/>
      <c r="BO160" s="310"/>
    </row>
    <row r="161" spans="20:67" ht="13.15" customHeight="1" x14ac:dyDescent="0.2">
      <c r="T161" s="263"/>
      <c r="U161" s="263"/>
      <c r="V161" s="263"/>
      <c r="W161" s="263"/>
      <c r="X161" s="263"/>
      <c r="Y161" s="263"/>
      <c r="Z161" s="263"/>
      <c r="AA161" s="263"/>
      <c r="AB161" s="263"/>
      <c r="AC161" s="263"/>
      <c r="AD161" s="263"/>
      <c r="AE161" s="263"/>
      <c r="AF161" s="263"/>
      <c r="AG161" s="263"/>
      <c r="AH161" s="263"/>
      <c r="AI161" s="263"/>
      <c r="AJ161" s="263"/>
      <c r="AK161" s="263"/>
      <c r="AL161" s="263"/>
      <c r="AM161" s="263"/>
      <c r="AN161" s="263"/>
      <c r="AO161" s="263"/>
      <c r="AP161" s="263"/>
      <c r="AQ161" s="263"/>
      <c r="AR161" s="263"/>
      <c r="AS161" s="263"/>
      <c r="AT161" s="263"/>
      <c r="AU161" s="263"/>
      <c r="AV161" s="263"/>
      <c r="AW161" s="263"/>
      <c r="AX161" s="263"/>
      <c r="AY161" s="263"/>
      <c r="AZ161" s="310"/>
      <c r="BA161" s="310"/>
      <c r="BB161" s="310"/>
      <c r="BC161" s="310"/>
      <c r="BD161" s="310"/>
      <c r="BE161" s="310"/>
      <c r="BF161" s="310"/>
      <c r="BG161" s="310"/>
      <c r="BH161" s="310"/>
      <c r="BI161" s="310"/>
      <c r="BJ161" s="310"/>
      <c r="BK161" s="310"/>
      <c r="BL161" s="310"/>
      <c r="BM161" s="310"/>
      <c r="BN161" s="310"/>
      <c r="BO161" s="310"/>
    </row>
    <row r="162" spans="20:67" ht="13.15" customHeight="1" x14ac:dyDescent="0.2">
      <c r="T162" s="263"/>
      <c r="U162" s="263"/>
      <c r="V162" s="263"/>
      <c r="W162" s="263"/>
      <c r="X162" s="263"/>
      <c r="Y162" s="263"/>
      <c r="Z162" s="263"/>
      <c r="AA162" s="263"/>
      <c r="AB162" s="263"/>
      <c r="AC162" s="263"/>
      <c r="AD162" s="263"/>
      <c r="AE162" s="263"/>
      <c r="AF162" s="263"/>
      <c r="AG162" s="263"/>
      <c r="AH162" s="263"/>
      <c r="AI162" s="263"/>
      <c r="AJ162" s="263"/>
      <c r="AK162" s="263"/>
      <c r="AL162" s="263"/>
      <c r="AM162" s="263"/>
      <c r="AN162" s="263"/>
      <c r="AO162" s="263"/>
      <c r="AP162" s="263"/>
      <c r="AQ162" s="263"/>
      <c r="AR162" s="263"/>
      <c r="AS162" s="263"/>
      <c r="AT162" s="263"/>
      <c r="AU162" s="263"/>
      <c r="AV162" s="263"/>
      <c r="AW162" s="263"/>
      <c r="AX162" s="263"/>
      <c r="AY162" s="263"/>
      <c r="AZ162" s="310"/>
      <c r="BA162" s="310"/>
      <c r="BB162" s="310"/>
      <c r="BC162" s="310"/>
      <c r="BD162" s="310"/>
      <c r="BE162" s="310"/>
      <c r="BF162" s="310"/>
      <c r="BG162" s="310"/>
      <c r="BH162" s="310"/>
      <c r="BI162" s="310"/>
      <c r="BJ162" s="310"/>
      <c r="BK162" s="310"/>
      <c r="BL162" s="310"/>
      <c r="BM162" s="310"/>
      <c r="BN162" s="310"/>
      <c r="BO162" s="310"/>
    </row>
    <row r="163" spans="20:67" ht="13.15" customHeight="1" x14ac:dyDescent="0.2">
      <c r="T163" s="263"/>
      <c r="U163" s="263"/>
      <c r="V163" s="263"/>
      <c r="W163" s="263"/>
      <c r="X163" s="263"/>
      <c r="Y163" s="263"/>
      <c r="Z163" s="263"/>
      <c r="AA163" s="263"/>
      <c r="AB163" s="263"/>
      <c r="AC163" s="263"/>
      <c r="AD163" s="263"/>
      <c r="AE163" s="263"/>
      <c r="AF163" s="263"/>
      <c r="AG163" s="263"/>
      <c r="AH163" s="263"/>
      <c r="AI163" s="263"/>
      <c r="AJ163" s="263"/>
      <c r="AK163" s="263"/>
      <c r="AL163" s="263"/>
      <c r="AM163" s="263"/>
      <c r="AN163" s="263"/>
      <c r="AO163" s="263"/>
      <c r="AP163" s="263"/>
      <c r="AQ163" s="263"/>
      <c r="AR163" s="263"/>
      <c r="AS163" s="263"/>
      <c r="AT163" s="263"/>
      <c r="AU163" s="263"/>
      <c r="AV163" s="263"/>
      <c r="AW163" s="263"/>
      <c r="AX163" s="263"/>
      <c r="AY163" s="263"/>
      <c r="AZ163" s="310"/>
      <c r="BA163" s="310"/>
      <c r="BB163" s="310"/>
      <c r="BC163" s="310"/>
      <c r="BD163" s="310"/>
      <c r="BE163" s="310"/>
      <c r="BF163" s="310"/>
      <c r="BG163" s="310"/>
      <c r="BH163" s="310"/>
      <c r="BI163" s="310"/>
      <c r="BJ163" s="310"/>
      <c r="BK163" s="310"/>
      <c r="BL163" s="310"/>
      <c r="BM163" s="310"/>
      <c r="BN163" s="310"/>
      <c r="BO163" s="310"/>
    </row>
    <row r="164" spans="20:67" ht="13.15" customHeight="1" x14ac:dyDescent="0.2">
      <c r="T164" s="263"/>
      <c r="U164" s="263"/>
      <c r="V164" s="263"/>
      <c r="W164" s="263"/>
      <c r="X164" s="263"/>
      <c r="Y164" s="263"/>
      <c r="Z164" s="263"/>
      <c r="AA164" s="263"/>
      <c r="AB164" s="263"/>
      <c r="AC164" s="263"/>
      <c r="AD164" s="263"/>
      <c r="AE164" s="263"/>
      <c r="AF164" s="263"/>
      <c r="AG164" s="263"/>
      <c r="AH164" s="263"/>
      <c r="AI164" s="263"/>
      <c r="AJ164" s="263"/>
      <c r="AK164" s="263"/>
      <c r="AL164" s="263"/>
      <c r="AM164" s="263"/>
      <c r="AN164" s="263"/>
      <c r="AO164" s="263"/>
      <c r="AP164" s="263"/>
      <c r="AQ164" s="263"/>
      <c r="AR164" s="263"/>
      <c r="AS164" s="263"/>
      <c r="AT164" s="263"/>
      <c r="AU164" s="263"/>
      <c r="AV164" s="263"/>
      <c r="AW164" s="263"/>
      <c r="AX164" s="263"/>
      <c r="AY164" s="263"/>
      <c r="AZ164" s="310"/>
      <c r="BA164" s="310"/>
      <c r="BB164" s="310"/>
      <c r="BC164" s="310"/>
      <c r="BD164" s="310"/>
      <c r="BE164" s="310"/>
      <c r="BF164" s="310"/>
      <c r="BG164" s="310"/>
      <c r="BH164" s="310"/>
      <c r="BI164" s="310"/>
      <c r="BJ164" s="310"/>
      <c r="BK164" s="310"/>
      <c r="BL164" s="310"/>
      <c r="BM164" s="310"/>
      <c r="BN164" s="310"/>
      <c r="BO164" s="310"/>
    </row>
    <row r="165" spans="20:67" ht="13.15" customHeight="1" x14ac:dyDescent="0.2">
      <c r="T165" s="263"/>
      <c r="U165" s="263"/>
      <c r="V165" s="263"/>
      <c r="W165" s="263"/>
      <c r="X165" s="263"/>
      <c r="Y165" s="263"/>
      <c r="Z165" s="263"/>
      <c r="AA165" s="263"/>
      <c r="AB165" s="263"/>
      <c r="AC165" s="263"/>
      <c r="AD165" s="263"/>
      <c r="AE165" s="263"/>
      <c r="AF165" s="263"/>
      <c r="AG165" s="263"/>
      <c r="AH165" s="263"/>
      <c r="AI165" s="263"/>
      <c r="AJ165" s="263"/>
      <c r="AK165" s="263"/>
      <c r="AL165" s="263"/>
      <c r="AM165" s="263"/>
      <c r="AN165" s="263"/>
      <c r="AO165" s="263"/>
      <c r="AP165" s="263"/>
      <c r="AQ165" s="263"/>
      <c r="AR165" s="263"/>
      <c r="AS165" s="263"/>
      <c r="AT165" s="263"/>
      <c r="AU165" s="263"/>
      <c r="AV165" s="263"/>
      <c r="AW165" s="263"/>
      <c r="AX165" s="263"/>
      <c r="AY165" s="263"/>
      <c r="AZ165" s="310"/>
      <c r="BA165" s="310"/>
      <c r="BB165" s="310"/>
      <c r="BC165" s="310"/>
      <c r="BD165" s="310"/>
      <c r="BE165" s="310"/>
      <c r="BF165" s="310"/>
      <c r="BG165" s="310"/>
      <c r="BH165" s="310"/>
      <c r="BI165" s="310"/>
      <c r="BJ165" s="310"/>
      <c r="BK165" s="310"/>
      <c r="BL165" s="310"/>
      <c r="BM165" s="310"/>
      <c r="BN165" s="310"/>
      <c r="BO165" s="310"/>
    </row>
    <row r="166" spans="20:67" ht="13.15" customHeight="1" x14ac:dyDescent="0.2">
      <c r="T166" s="263"/>
      <c r="U166" s="263"/>
      <c r="V166" s="263"/>
      <c r="W166" s="263"/>
      <c r="X166" s="263"/>
      <c r="Y166" s="263"/>
      <c r="Z166" s="263"/>
      <c r="AA166" s="263"/>
      <c r="AB166" s="263"/>
      <c r="AC166" s="263"/>
      <c r="AD166" s="263"/>
      <c r="AE166" s="263"/>
      <c r="AF166" s="263"/>
      <c r="AG166" s="263"/>
      <c r="AH166" s="263"/>
      <c r="AI166" s="263"/>
      <c r="AJ166" s="263"/>
      <c r="AK166" s="263"/>
      <c r="AL166" s="263"/>
      <c r="AM166" s="263"/>
      <c r="AN166" s="263"/>
      <c r="AO166" s="263"/>
      <c r="AP166" s="263"/>
      <c r="AQ166" s="263"/>
      <c r="AR166" s="263"/>
      <c r="AS166" s="263"/>
      <c r="AT166" s="263"/>
      <c r="AU166" s="263"/>
      <c r="AV166" s="263"/>
      <c r="AW166" s="263"/>
      <c r="AX166" s="263"/>
      <c r="AY166" s="263"/>
      <c r="AZ166" s="310"/>
      <c r="BA166" s="310"/>
      <c r="BB166" s="310"/>
      <c r="BC166" s="310"/>
      <c r="BD166" s="310"/>
      <c r="BE166" s="310"/>
      <c r="BF166" s="310"/>
      <c r="BG166" s="310"/>
      <c r="BH166" s="310"/>
      <c r="BI166" s="310"/>
      <c r="BJ166" s="310"/>
      <c r="BK166" s="310"/>
      <c r="BL166" s="310"/>
      <c r="BM166" s="310"/>
      <c r="BN166" s="310"/>
      <c r="BO166" s="310"/>
    </row>
    <row r="167" spans="20:67" ht="13.15" customHeight="1" x14ac:dyDescent="0.2">
      <c r="T167" s="263"/>
      <c r="U167" s="263"/>
      <c r="V167" s="263"/>
      <c r="W167" s="263"/>
      <c r="X167" s="263"/>
      <c r="Y167" s="263"/>
      <c r="Z167" s="263"/>
      <c r="AA167" s="263"/>
      <c r="AB167" s="263"/>
      <c r="AC167" s="263"/>
      <c r="AD167" s="263"/>
      <c r="AE167" s="263"/>
      <c r="AF167" s="263"/>
      <c r="AG167" s="263"/>
      <c r="AH167" s="263"/>
      <c r="AI167" s="263"/>
      <c r="AJ167" s="263"/>
      <c r="AK167" s="263"/>
      <c r="AL167" s="263"/>
      <c r="AM167" s="263"/>
      <c r="AN167" s="263"/>
      <c r="AO167" s="263"/>
      <c r="AP167" s="263"/>
      <c r="AQ167" s="263"/>
      <c r="AR167" s="263"/>
      <c r="AS167" s="263"/>
      <c r="AT167" s="263"/>
      <c r="AU167" s="263"/>
      <c r="AV167" s="263"/>
      <c r="AW167" s="263"/>
      <c r="AX167" s="263"/>
      <c r="AY167" s="263"/>
      <c r="AZ167" s="310"/>
      <c r="BA167" s="310"/>
      <c r="BB167" s="310"/>
      <c r="BC167" s="310"/>
      <c r="BD167" s="310"/>
      <c r="BE167" s="310"/>
      <c r="BF167" s="310"/>
      <c r="BG167" s="310"/>
      <c r="BH167" s="310"/>
      <c r="BI167" s="310"/>
      <c r="BJ167" s="310"/>
      <c r="BK167" s="310"/>
      <c r="BL167" s="310"/>
      <c r="BM167" s="310"/>
      <c r="BN167" s="310"/>
      <c r="BO167" s="310"/>
    </row>
    <row r="168" spans="20:67" ht="13.15" customHeight="1" x14ac:dyDescent="0.2">
      <c r="T168" s="263"/>
      <c r="U168" s="263"/>
      <c r="V168" s="263"/>
      <c r="W168" s="263"/>
      <c r="X168" s="263"/>
      <c r="Y168" s="263"/>
      <c r="Z168" s="263"/>
      <c r="AA168" s="263"/>
      <c r="AB168" s="263"/>
      <c r="AC168" s="263"/>
      <c r="AD168" s="263"/>
      <c r="AE168" s="263"/>
      <c r="AF168" s="263"/>
      <c r="AG168" s="263"/>
      <c r="AH168" s="263"/>
      <c r="AI168" s="263"/>
      <c r="AJ168" s="263"/>
      <c r="AK168" s="263"/>
      <c r="AL168" s="263"/>
      <c r="AM168" s="263"/>
      <c r="AN168" s="263"/>
      <c r="AO168" s="263"/>
      <c r="AP168" s="263"/>
      <c r="AQ168" s="263"/>
      <c r="AR168" s="263"/>
      <c r="AS168" s="263"/>
      <c r="AT168" s="263"/>
      <c r="AU168" s="263"/>
      <c r="AV168" s="263"/>
      <c r="AW168" s="263"/>
      <c r="AX168" s="263"/>
      <c r="AY168" s="263"/>
      <c r="AZ168" s="310"/>
      <c r="BA168" s="310"/>
      <c r="BB168" s="310"/>
      <c r="BC168" s="310"/>
      <c r="BD168" s="310"/>
      <c r="BE168" s="310"/>
      <c r="BF168" s="310"/>
      <c r="BG168" s="310"/>
      <c r="BH168" s="310"/>
      <c r="BI168" s="310"/>
      <c r="BJ168" s="310"/>
      <c r="BK168" s="310"/>
      <c r="BL168" s="310"/>
      <c r="BM168" s="310"/>
      <c r="BN168" s="310"/>
      <c r="BO168" s="310"/>
    </row>
    <row r="169" spans="20:67" ht="13.15" customHeight="1" x14ac:dyDescent="0.2">
      <c r="T169" s="263"/>
      <c r="U169" s="263"/>
      <c r="V169" s="263"/>
      <c r="W169" s="263"/>
      <c r="X169" s="263"/>
      <c r="Y169" s="263"/>
      <c r="Z169" s="263"/>
      <c r="AA169" s="263"/>
      <c r="AB169" s="263"/>
      <c r="AC169" s="263"/>
      <c r="AD169" s="263"/>
      <c r="AE169" s="263"/>
      <c r="AF169" s="263"/>
      <c r="AG169" s="263"/>
      <c r="AH169" s="263"/>
      <c r="AI169" s="263"/>
      <c r="AJ169" s="263"/>
      <c r="AK169" s="263"/>
      <c r="AL169" s="263"/>
      <c r="AM169" s="263"/>
      <c r="AN169" s="263"/>
      <c r="AO169" s="263"/>
      <c r="AP169" s="263"/>
      <c r="AQ169" s="263"/>
      <c r="AR169" s="263"/>
      <c r="AS169" s="263"/>
      <c r="AT169" s="263"/>
      <c r="AU169" s="263"/>
      <c r="AV169" s="263"/>
      <c r="AW169" s="263"/>
      <c r="AX169" s="263"/>
      <c r="AY169" s="263"/>
      <c r="AZ169" s="310"/>
      <c r="BA169" s="310"/>
      <c r="BB169" s="310"/>
      <c r="BC169" s="310"/>
      <c r="BD169" s="310"/>
      <c r="BE169" s="310"/>
      <c r="BF169" s="310"/>
      <c r="BG169" s="310"/>
      <c r="BH169" s="310"/>
      <c r="BI169" s="310"/>
      <c r="BJ169" s="310"/>
      <c r="BK169" s="310"/>
      <c r="BL169" s="310"/>
      <c r="BM169" s="310"/>
      <c r="BN169" s="310"/>
      <c r="BO169" s="310"/>
    </row>
    <row r="170" spans="20:67" ht="13.15" customHeight="1" x14ac:dyDescent="0.2">
      <c r="T170" s="263"/>
      <c r="U170" s="263"/>
      <c r="V170" s="263"/>
      <c r="W170" s="263"/>
      <c r="X170" s="263"/>
      <c r="Y170" s="263"/>
      <c r="Z170" s="263"/>
      <c r="AA170" s="263"/>
      <c r="AB170" s="263"/>
      <c r="AC170" s="263"/>
      <c r="AD170" s="263"/>
      <c r="AE170" s="263"/>
      <c r="AF170" s="263"/>
      <c r="AG170" s="263"/>
      <c r="AH170" s="263"/>
      <c r="AI170" s="263"/>
      <c r="AJ170" s="263"/>
      <c r="AK170" s="263"/>
      <c r="AL170" s="263"/>
      <c r="AM170" s="263"/>
      <c r="AN170" s="263"/>
      <c r="AO170" s="263"/>
      <c r="AP170" s="263"/>
      <c r="AQ170" s="263"/>
      <c r="AR170" s="263"/>
      <c r="AS170" s="263"/>
      <c r="AT170" s="263"/>
      <c r="AU170" s="263"/>
      <c r="AV170" s="263"/>
      <c r="AW170" s="263"/>
      <c r="AX170" s="263"/>
      <c r="AY170" s="263"/>
      <c r="AZ170" s="310"/>
      <c r="BA170" s="310"/>
      <c r="BB170" s="310"/>
      <c r="BC170" s="310"/>
      <c r="BD170" s="310"/>
      <c r="BE170" s="310"/>
      <c r="BF170" s="310"/>
      <c r="BG170" s="310"/>
      <c r="BH170" s="310"/>
      <c r="BI170" s="310"/>
      <c r="BJ170" s="310"/>
      <c r="BK170" s="310"/>
      <c r="BL170" s="310"/>
      <c r="BM170" s="310"/>
      <c r="BN170" s="310"/>
      <c r="BO170" s="310"/>
    </row>
    <row r="171" spans="20:67" ht="13.15" customHeight="1" x14ac:dyDescent="0.2">
      <c r="T171" s="263"/>
      <c r="U171" s="263"/>
      <c r="V171" s="263"/>
      <c r="W171" s="263"/>
      <c r="X171" s="263"/>
      <c r="Y171" s="263"/>
      <c r="Z171" s="263"/>
      <c r="AA171" s="263"/>
      <c r="AB171" s="263"/>
      <c r="AC171" s="263"/>
      <c r="AD171" s="263"/>
      <c r="AE171" s="263"/>
      <c r="AF171" s="263"/>
      <c r="AG171" s="263"/>
      <c r="AH171" s="263"/>
      <c r="AI171" s="263"/>
      <c r="AJ171" s="263"/>
      <c r="AK171" s="263"/>
      <c r="AL171" s="263"/>
      <c r="AM171" s="263"/>
      <c r="AN171" s="263"/>
      <c r="AO171" s="263"/>
      <c r="AP171" s="263"/>
      <c r="AQ171" s="263"/>
      <c r="AR171" s="263"/>
      <c r="AS171" s="263"/>
      <c r="AT171" s="263"/>
      <c r="AU171" s="263"/>
      <c r="AV171" s="263"/>
      <c r="AW171" s="263"/>
      <c r="AX171" s="263"/>
      <c r="AY171" s="263"/>
      <c r="AZ171" s="310"/>
      <c r="BA171" s="310"/>
      <c r="BB171" s="310"/>
      <c r="BC171" s="310"/>
      <c r="BD171" s="310"/>
      <c r="BE171" s="310"/>
      <c r="BF171" s="310"/>
      <c r="BG171" s="310"/>
      <c r="BH171" s="310"/>
      <c r="BI171" s="310"/>
      <c r="BJ171" s="310"/>
      <c r="BK171" s="310"/>
      <c r="BL171" s="310"/>
      <c r="BM171" s="310"/>
      <c r="BN171" s="310"/>
      <c r="BO171" s="310"/>
    </row>
    <row r="172" spans="20:67" ht="13.15" customHeight="1" x14ac:dyDescent="0.2">
      <c r="T172" s="263"/>
      <c r="U172" s="263"/>
      <c r="V172" s="263"/>
      <c r="W172" s="263"/>
      <c r="X172" s="263"/>
      <c r="Y172" s="263"/>
      <c r="Z172" s="263"/>
      <c r="AA172" s="263"/>
      <c r="AB172" s="263"/>
      <c r="AC172" s="263"/>
      <c r="AD172" s="263"/>
      <c r="AE172" s="263"/>
      <c r="AF172" s="263"/>
      <c r="AG172" s="263"/>
      <c r="AH172" s="263"/>
      <c r="AI172" s="263"/>
      <c r="AJ172" s="263"/>
      <c r="AK172" s="263"/>
      <c r="AL172" s="263"/>
      <c r="AM172" s="263"/>
      <c r="AN172" s="263"/>
      <c r="AO172" s="263"/>
      <c r="AP172" s="263"/>
      <c r="AQ172" s="263"/>
      <c r="AR172" s="263"/>
      <c r="AS172" s="263"/>
      <c r="AT172" s="263"/>
      <c r="AU172" s="263"/>
      <c r="AV172" s="263"/>
      <c r="AW172" s="263"/>
      <c r="AX172" s="263"/>
      <c r="AY172" s="263"/>
      <c r="AZ172" s="310"/>
      <c r="BA172" s="310"/>
      <c r="BB172" s="310"/>
      <c r="BC172" s="310"/>
      <c r="BD172" s="310"/>
      <c r="BE172" s="310"/>
      <c r="BF172" s="310"/>
      <c r="BG172" s="310"/>
      <c r="BH172" s="310"/>
      <c r="BI172" s="310"/>
      <c r="BJ172" s="310"/>
      <c r="BK172" s="310"/>
      <c r="BL172" s="310"/>
      <c r="BM172" s="310"/>
      <c r="BN172" s="310"/>
      <c r="BO172" s="310"/>
    </row>
    <row r="173" spans="20:67" ht="13.15" customHeight="1" x14ac:dyDescent="0.2">
      <c r="T173" s="263"/>
      <c r="U173" s="263"/>
      <c r="V173" s="263"/>
      <c r="W173" s="263"/>
      <c r="X173" s="263"/>
      <c r="Y173" s="263"/>
      <c r="Z173" s="263"/>
      <c r="AA173" s="263"/>
      <c r="AB173" s="263"/>
      <c r="AC173" s="263"/>
      <c r="AD173" s="263"/>
      <c r="AE173" s="263"/>
      <c r="AF173" s="263"/>
      <c r="AG173" s="263"/>
      <c r="AH173" s="263"/>
      <c r="AI173" s="263"/>
      <c r="AJ173" s="263"/>
      <c r="AK173" s="263"/>
      <c r="AL173" s="263"/>
      <c r="AM173" s="263"/>
      <c r="AN173" s="263"/>
      <c r="AO173" s="263"/>
      <c r="AP173" s="263"/>
      <c r="AQ173" s="263"/>
      <c r="AR173" s="263"/>
      <c r="AS173" s="263"/>
      <c r="AT173" s="263"/>
      <c r="AU173" s="263"/>
      <c r="AV173" s="263"/>
      <c r="AW173" s="263"/>
      <c r="AX173" s="263"/>
      <c r="AY173" s="263"/>
      <c r="AZ173" s="310"/>
      <c r="BA173" s="310"/>
      <c r="BB173" s="310"/>
      <c r="BC173" s="310"/>
      <c r="BD173" s="310"/>
      <c r="BE173" s="310"/>
      <c r="BF173" s="310"/>
      <c r="BG173" s="310"/>
      <c r="BH173" s="310"/>
      <c r="BI173" s="310"/>
      <c r="BJ173" s="310"/>
      <c r="BK173" s="310"/>
      <c r="BL173" s="310"/>
      <c r="BM173" s="310"/>
      <c r="BN173" s="310"/>
      <c r="BO173" s="310"/>
    </row>
    <row r="174" spans="20:67" ht="13.15" customHeight="1" x14ac:dyDescent="0.2">
      <c r="T174" s="263"/>
      <c r="U174" s="263"/>
      <c r="V174" s="263"/>
      <c r="W174" s="263"/>
      <c r="X174" s="263"/>
      <c r="Y174" s="263"/>
      <c r="Z174" s="263"/>
      <c r="AA174" s="263"/>
      <c r="AB174" s="263"/>
      <c r="AC174" s="263"/>
      <c r="AD174" s="263"/>
      <c r="AE174" s="263"/>
      <c r="AF174" s="263"/>
      <c r="AG174" s="263"/>
      <c r="AH174" s="263"/>
      <c r="AI174" s="263"/>
      <c r="AJ174" s="263"/>
      <c r="AK174" s="263"/>
      <c r="AL174" s="263"/>
      <c r="AM174" s="263"/>
      <c r="AN174" s="263"/>
      <c r="AO174" s="263"/>
      <c r="AP174" s="263"/>
      <c r="AQ174" s="263"/>
      <c r="AR174" s="263"/>
      <c r="AS174" s="263"/>
      <c r="AT174" s="263"/>
      <c r="AU174" s="263"/>
      <c r="AV174" s="263"/>
      <c r="AW174" s="263"/>
      <c r="AX174" s="263"/>
      <c r="AY174" s="263"/>
      <c r="AZ174" s="310"/>
      <c r="BA174" s="310"/>
      <c r="BB174" s="310"/>
      <c r="BC174" s="310"/>
      <c r="BD174" s="310"/>
      <c r="BE174" s="310"/>
      <c r="BF174" s="310"/>
      <c r="BG174" s="310"/>
      <c r="BH174" s="310"/>
      <c r="BI174" s="310"/>
      <c r="BJ174" s="310"/>
      <c r="BK174" s="310"/>
      <c r="BL174" s="310"/>
      <c r="BM174" s="310"/>
      <c r="BN174" s="310"/>
      <c r="BO174" s="310"/>
    </row>
    <row r="175" spans="20:67" ht="13.15" customHeight="1" x14ac:dyDescent="0.2">
      <c r="T175" s="263"/>
      <c r="U175" s="263"/>
      <c r="V175" s="263"/>
      <c r="W175" s="263"/>
      <c r="X175" s="263"/>
      <c r="Y175" s="263"/>
      <c r="Z175" s="263"/>
      <c r="AA175" s="263"/>
      <c r="AB175" s="263"/>
      <c r="AC175" s="263"/>
      <c r="AD175" s="263"/>
      <c r="AE175" s="263"/>
      <c r="AF175" s="263"/>
      <c r="AG175" s="263"/>
      <c r="AH175" s="263"/>
      <c r="AI175" s="263"/>
      <c r="AJ175" s="263"/>
      <c r="AK175" s="263"/>
      <c r="AL175" s="263"/>
      <c r="AM175" s="263"/>
      <c r="AN175" s="263"/>
      <c r="AO175" s="263"/>
      <c r="AP175" s="263"/>
      <c r="AQ175" s="263"/>
      <c r="AR175" s="263"/>
      <c r="AS175" s="263"/>
      <c r="AT175" s="263"/>
      <c r="AU175" s="263"/>
      <c r="AV175" s="263"/>
      <c r="AW175" s="263"/>
      <c r="AX175" s="263"/>
      <c r="AY175" s="263"/>
      <c r="AZ175" s="310"/>
      <c r="BA175" s="310"/>
      <c r="BB175" s="310"/>
      <c r="BC175" s="310"/>
      <c r="BD175" s="310"/>
      <c r="BE175" s="310"/>
      <c r="BF175" s="310"/>
      <c r="BG175" s="310"/>
      <c r="BH175" s="310"/>
      <c r="BI175" s="310"/>
      <c r="BJ175" s="310"/>
      <c r="BK175" s="310"/>
      <c r="BL175" s="310"/>
      <c r="BM175" s="310"/>
      <c r="BN175" s="310"/>
      <c r="BO175" s="310"/>
    </row>
    <row r="176" spans="20:67" ht="13.15" customHeight="1" x14ac:dyDescent="0.2">
      <c r="T176" s="263"/>
      <c r="U176" s="263"/>
      <c r="V176" s="263"/>
      <c r="W176" s="263"/>
      <c r="X176" s="263"/>
      <c r="Y176" s="263"/>
      <c r="Z176" s="263"/>
      <c r="AA176" s="263"/>
      <c r="AB176" s="263"/>
      <c r="AC176" s="263"/>
      <c r="AD176" s="263"/>
      <c r="AE176" s="263"/>
      <c r="AF176" s="263"/>
      <c r="AG176" s="263"/>
      <c r="AH176" s="263"/>
      <c r="AI176" s="263"/>
      <c r="AJ176" s="263"/>
      <c r="AK176" s="263"/>
      <c r="AL176" s="263"/>
      <c r="AM176" s="263"/>
      <c r="AN176" s="263"/>
      <c r="AO176" s="263"/>
      <c r="AP176" s="263"/>
      <c r="AQ176" s="263"/>
      <c r="AR176" s="263"/>
      <c r="AS176" s="263"/>
      <c r="AT176" s="263"/>
      <c r="AU176" s="263"/>
      <c r="AV176" s="263"/>
      <c r="AW176" s="263"/>
      <c r="AX176" s="263"/>
      <c r="AY176" s="263"/>
      <c r="AZ176" s="310"/>
      <c r="BA176" s="310"/>
      <c r="BB176" s="310"/>
      <c r="BC176" s="310"/>
      <c r="BD176" s="310"/>
      <c r="BE176" s="310"/>
      <c r="BF176" s="310"/>
      <c r="BG176" s="310"/>
      <c r="BH176" s="310"/>
      <c r="BI176" s="310"/>
      <c r="BJ176" s="310"/>
      <c r="BK176" s="310"/>
      <c r="BL176" s="310"/>
      <c r="BM176" s="310"/>
      <c r="BN176" s="310"/>
      <c r="BO176" s="310"/>
    </row>
    <row r="177" spans="20:67" ht="13.15" customHeight="1" x14ac:dyDescent="0.2">
      <c r="T177" s="263"/>
      <c r="U177" s="263"/>
      <c r="V177" s="263"/>
      <c r="W177" s="263"/>
      <c r="X177" s="263"/>
      <c r="Y177" s="263"/>
      <c r="Z177" s="263"/>
      <c r="AA177" s="263"/>
      <c r="AB177" s="263"/>
      <c r="AC177" s="263"/>
      <c r="AD177" s="263"/>
      <c r="AE177" s="263"/>
      <c r="AF177" s="263"/>
      <c r="AG177" s="263"/>
      <c r="AH177" s="263"/>
      <c r="AI177" s="263"/>
      <c r="AJ177" s="263"/>
      <c r="AK177" s="263"/>
      <c r="AL177" s="263"/>
      <c r="AM177" s="263"/>
      <c r="AN177" s="263"/>
      <c r="AO177" s="263"/>
      <c r="AP177" s="263"/>
      <c r="AQ177" s="263"/>
      <c r="AR177" s="263"/>
      <c r="AS177" s="263"/>
      <c r="AT177" s="263"/>
      <c r="AU177" s="263"/>
      <c r="AV177" s="263"/>
      <c r="AW177" s="263"/>
      <c r="AX177" s="263"/>
      <c r="AY177" s="263"/>
      <c r="AZ177" s="310"/>
      <c r="BA177" s="310"/>
      <c r="BB177" s="310"/>
      <c r="BC177" s="310"/>
      <c r="BD177" s="310"/>
      <c r="BE177" s="310"/>
      <c r="BF177" s="310"/>
      <c r="BG177" s="310"/>
      <c r="BH177" s="310"/>
      <c r="BI177" s="310"/>
      <c r="BJ177" s="310"/>
      <c r="BK177" s="310"/>
      <c r="BL177" s="310"/>
      <c r="BM177" s="310"/>
      <c r="BN177" s="310"/>
      <c r="BO177" s="310"/>
    </row>
    <row r="178" spans="20:67" ht="13.15" customHeight="1" x14ac:dyDescent="0.2">
      <c r="T178" s="263"/>
      <c r="U178" s="263"/>
      <c r="V178" s="263"/>
      <c r="W178" s="263"/>
      <c r="X178" s="263"/>
      <c r="Y178" s="263"/>
      <c r="Z178" s="263"/>
      <c r="AA178" s="263"/>
      <c r="AB178" s="263"/>
      <c r="AC178" s="263"/>
      <c r="AD178" s="263"/>
      <c r="AE178" s="263"/>
      <c r="AF178" s="263"/>
      <c r="AG178" s="263"/>
      <c r="AH178" s="263"/>
      <c r="AI178" s="263"/>
      <c r="AJ178" s="263"/>
      <c r="AK178" s="263"/>
      <c r="AL178" s="263"/>
      <c r="AM178" s="263"/>
      <c r="AN178" s="263"/>
      <c r="AO178" s="263"/>
      <c r="AP178" s="263"/>
      <c r="AQ178" s="263"/>
      <c r="AR178" s="263"/>
      <c r="AS178" s="263"/>
      <c r="AT178" s="263"/>
      <c r="AU178" s="263"/>
      <c r="AV178" s="263"/>
      <c r="AW178" s="263"/>
      <c r="AX178" s="263"/>
      <c r="AY178" s="263"/>
      <c r="AZ178" s="310"/>
      <c r="BA178" s="310"/>
      <c r="BB178" s="310"/>
      <c r="BC178" s="310"/>
      <c r="BD178" s="310"/>
      <c r="BE178" s="310"/>
      <c r="BF178" s="310"/>
      <c r="BG178" s="310"/>
      <c r="BH178" s="310"/>
      <c r="BI178" s="310"/>
      <c r="BJ178" s="310"/>
      <c r="BK178" s="310"/>
      <c r="BL178" s="310"/>
      <c r="BM178" s="310"/>
      <c r="BN178" s="310"/>
      <c r="BO178" s="310"/>
    </row>
    <row r="179" spans="20:67" ht="13.15" customHeight="1" x14ac:dyDescent="0.2">
      <c r="T179" s="263"/>
      <c r="U179" s="263"/>
      <c r="V179" s="263"/>
      <c r="W179" s="263"/>
      <c r="X179" s="263"/>
      <c r="Y179" s="263"/>
      <c r="Z179" s="263"/>
      <c r="AA179" s="263"/>
      <c r="AB179" s="263"/>
      <c r="AC179" s="263"/>
      <c r="AD179" s="263"/>
      <c r="AE179" s="263"/>
      <c r="AF179" s="263"/>
      <c r="AG179" s="263"/>
      <c r="AH179" s="263"/>
      <c r="AI179" s="263"/>
      <c r="AJ179" s="263"/>
      <c r="AK179" s="263"/>
      <c r="AL179" s="263"/>
      <c r="AM179" s="263"/>
      <c r="AN179" s="263"/>
      <c r="AO179" s="263"/>
      <c r="AP179" s="263"/>
      <c r="AQ179" s="263"/>
      <c r="AR179" s="263"/>
      <c r="AS179" s="263"/>
      <c r="AT179" s="263"/>
      <c r="AU179" s="263"/>
      <c r="AV179" s="263"/>
      <c r="AW179" s="263"/>
      <c r="AX179" s="263"/>
      <c r="AY179" s="263"/>
      <c r="AZ179" s="310"/>
      <c r="BA179" s="310"/>
      <c r="BB179" s="310"/>
      <c r="BC179" s="310"/>
      <c r="BD179" s="310"/>
      <c r="BE179" s="310"/>
      <c r="BF179" s="310"/>
      <c r="BG179" s="310"/>
      <c r="BH179" s="310"/>
      <c r="BI179" s="310"/>
      <c r="BJ179" s="310"/>
      <c r="BK179" s="310"/>
      <c r="BL179" s="310"/>
      <c r="BM179" s="310"/>
      <c r="BN179" s="310"/>
      <c r="BO179" s="310"/>
    </row>
    <row r="180" spans="20:67" ht="13.15" customHeight="1" x14ac:dyDescent="0.2">
      <c r="T180" s="263"/>
      <c r="U180" s="263"/>
      <c r="V180" s="263"/>
      <c r="W180" s="263"/>
      <c r="X180" s="263"/>
      <c r="Y180" s="263"/>
      <c r="Z180" s="263"/>
      <c r="AA180" s="263"/>
      <c r="AB180" s="263"/>
      <c r="AC180" s="263"/>
      <c r="AD180" s="263"/>
      <c r="AE180" s="263"/>
      <c r="AF180" s="263"/>
      <c r="AG180" s="263"/>
      <c r="AH180" s="263"/>
      <c r="AI180" s="263"/>
      <c r="AJ180" s="263"/>
      <c r="AK180" s="263"/>
      <c r="AL180" s="263"/>
      <c r="AM180" s="263"/>
      <c r="AN180" s="263"/>
      <c r="AO180" s="263"/>
      <c r="AP180" s="263"/>
      <c r="AQ180" s="263"/>
      <c r="AR180" s="263"/>
      <c r="AS180" s="263"/>
      <c r="AT180" s="263"/>
      <c r="AU180" s="263"/>
      <c r="AV180" s="263"/>
      <c r="AW180" s="263"/>
      <c r="AX180" s="263"/>
      <c r="AY180" s="263"/>
      <c r="AZ180" s="310"/>
      <c r="BA180" s="310"/>
      <c r="BB180" s="310"/>
      <c r="BC180" s="310"/>
      <c r="BD180" s="310"/>
      <c r="BE180" s="310"/>
      <c r="BF180" s="310"/>
      <c r="BG180" s="310"/>
      <c r="BH180" s="310"/>
      <c r="BI180" s="310"/>
      <c r="BJ180" s="310"/>
      <c r="BK180" s="310"/>
      <c r="BL180" s="310"/>
      <c r="BM180" s="310"/>
      <c r="BN180" s="310"/>
      <c r="BO180" s="310"/>
    </row>
    <row r="181" spans="20:67" ht="13.15" customHeight="1" x14ac:dyDescent="0.2">
      <c r="T181" s="263"/>
      <c r="U181" s="263"/>
      <c r="V181" s="263"/>
      <c r="W181" s="263"/>
      <c r="X181" s="263"/>
      <c r="Y181" s="263"/>
      <c r="Z181" s="263"/>
      <c r="AA181" s="263"/>
      <c r="AB181" s="263"/>
      <c r="AC181" s="263"/>
      <c r="AD181" s="263"/>
      <c r="AE181" s="263"/>
      <c r="AF181" s="263"/>
      <c r="AG181" s="263"/>
      <c r="AH181" s="263"/>
      <c r="AI181" s="263"/>
      <c r="AJ181" s="263"/>
      <c r="AK181" s="263"/>
      <c r="AL181" s="263"/>
      <c r="AM181" s="263"/>
      <c r="AN181" s="263"/>
      <c r="AO181" s="263"/>
      <c r="AP181" s="263"/>
      <c r="AQ181" s="263"/>
      <c r="AR181" s="263"/>
      <c r="AS181" s="263"/>
      <c r="AT181" s="263"/>
      <c r="AU181" s="263"/>
      <c r="AV181" s="263"/>
      <c r="AW181" s="263"/>
      <c r="AX181" s="263"/>
      <c r="AY181" s="263"/>
      <c r="AZ181" s="310"/>
      <c r="BA181" s="310"/>
      <c r="BB181" s="310"/>
      <c r="BC181" s="310"/>
      <c r="BD181" s="310"/>
      <c r="BE181" s="310"/>
      <c r="BF181" s="310"/>
      <c r="BG181" s="310"/>
      <c r="BH181" s="310"/>
      <c r="BI181" s="310"/>
      <c r="BJ181" s="310"/>
      <c r="BK181" s="310"/>
      <c r="BL181" s="310"/>
      <c r="BM181" s="310"/>
      <c r="BN181" s="310"/>
      <c r="BO181" s="310"/>
    </row>
    <row r="182" spans="20:67" ht="13.15" customHeight="1" x14ac:dyDescent="0.2">
      <c r="T182" s="263"/>
      <c r="U182" s="263"/>
      <c r="V182" s="263"/>
      <c r="W182" s="263"/>
      <c r="X182" s="263"/>
      <c r="Y182" s="263"/>
      <c r="Z182" s="263"/>
      <c r="AA182" s="263"/>
      <c r="AB182" s="263"/>
      <c r="AC182" s="263"/>
      <c r="AD182" s="263"/>
      <c r="AE182" s="263"/>
      <c r="AF182" s="263"/>
      <c r="AG182" s="263"/>
      <c r="AH182" s="263"/>
      <c r="AI182" s="263"/>
      <c r="AJ182" s="263"/>
      <c r="AK182" s="263"/>
      <c r="AL182" s="263"/>
      <c r="AM182" s="263"/>
      <c r="AN182" s="263"/>
      <c r="AO182" s="263"/>
      <c r="AP182" s="263"/>
      <c r="AQ182" s="263"/>
      <c r="AR182" s="263"/>
      <c r="AS182" s="263"/>
      <c r="AT182" s="263"/>
      <c r="AU182" s="263"/>
      <c r="AV182" s="263"/>
      <c r="AW182" s="263"/>
      <c r="AX182" s="263"/>
      <c r="AY182" s="263"/>
      <c r="AZ182" s="310"/>
      <c r="BA182" s="310"/>
      <c r="BB182" s="310"/>
      <c r="BC182" s="310"/>
      <c r="BD182" s="310"/>
      <c r="BE182" s="310"/>
      <c r="BF182" s="310"/>
      <c r="BG182" s="310"/>
      <c r="BH182" s="310"/>
      <c r="BI182" s="310"/>
      <c r="BJ182" s="310"/>
      <c r="BK182" s="310"/>
      <c r="BL182" s="310"/>
      <c r="BM182" s="310"/>
      <c r="BN182" s="310"/>
      <c r="BO182" s="310"/>
    </row>
    <row r="183" spans="20:67" ht="13.15" customHeight="1" x14ac:dyDescent="0.2"/>
    <row r="184" spans="20:67" ht="13.15" customHeight="1" x14ac:dyDescent="0.2"/>
    <row r="185" spans="20:67" ht="13.15" customHeight="1" x14ac:dyDescent="0.2"/>
    <row r="186" spans="20:67" ht="13.15" customHeight="1" x14ac:dyDescent="0.2"/>
    <row r="187" spans="20:67" ht="13.15" customHeight="1" x14ac:dyDescent="0.2"/>
    <row r="188" spans="20:67" ht="13.15" customHeight="1" x14ac:dyDescent="0.2"/>
    <row r="189" spans="20:67" ht="13.15" customHeight="1" x14ac:dyDescent="0.2"/>
    <row r="190" spans="20:67" ht="13.15" customHeight="1" x14ac:dyDescent="0.2"/>
    <row r="191" spans="20:67" ht="13.15" customHeight="1" x14ac:dyDescent="0.2"/>
    <row r="192" spans="20:67" ht="13.15" customHeight="1" x14ac:dyDescent="0.2"/>
    <row r="193" ht="13.15" customHeight="1" x14ac:dyDescent="0.2"/>
    <row r="194" ht="13.15" customHeight="1" x14ac:dyDescent="0.2"/>
    <row r="195" ht="13.15" customHeight="1" x14ac:dyDescent="0.2"/>
    <row r="196" ht="13.15" customHeight="1" x14ac:dyDescent="0.2"/>
    <row r="197" ht="13.15" customHeight="1" x14ac:dyDescent="0.2"/>
    <row r="198" ht="13.15" customHeight="1" x14ac:dyDescent="0.2"/>
    <row r="199" ht="13.15" customHeight="1" x14ac:dyDescent="0.2"/>
    <row r="200" ht="13.15" customHeight="1" x14ac:dyDescent="0.2"/>
    <row r="201" ht="13.15" customHeight="1" x14ac:dyDescent="0.2"/>
    <row r="202" ht="13.15" customHeight="1" x14ac:dyDescent="0.2"/>
    <row r="203" ht="13.15" customHeight="1" x14ac:dyDescent="0.2"/>
    <row r="204" ht="13.15" customHeight="1" x14ac:dyDescent="0.2"/>
    <row r="205" ht="13.15" customHeight="1" x14ac:dyDescent="0.2"/>
    <row r="206" ht="13.15" customHeight="1" x14ac:dyDescent="0.2"/>
    <row r="207" ht="13.15" customHeight="1" x14ac:dyDescent="0.2"/>
    <row r="208" ht="13.15" customHeight="1" x14ac:dyDescent="0.2"/>
    <row r="209" ht="13.15" customHeight="1" x14ac:dyDescent="0.2"/>
    <row r="210" ht="13.15" customHeight="1" x14ac:dyDescent="0.2"/>
    <row r="211" ht="13.15" customHeight="1" x14ac:dyDescent="0.2"/>
    <row r="212" ht="13.15" customHeight="1" x14ac:dyDescent="0.2"/>
    <row r="246" ht="3" customHeight="1" x14ac:dyDescent="0.2"/>
  </sheetData>
  <sheetProtection password="94B5" sheet="1" objects="1" scenarios="1" selectLockedCells="1"/>
  <mergeCells count="107">
    <mergeCell ref="J67:J68"/>
    <mergeCell ref="K67:K68"/>
    <mergeCell ref="C62:D62"/>
    <mergeCell ref="E62:F62"/>
    <mergeCell ref="G62:H62"/>
    <mergeCell ref="C63:D63"/>
    <mergeCell ref="E63:H63"/>
    <mergeCell ref="J65:K66"/>
    <mergeCell ref="K58:K59"/>
    <mergeCell ref="C60:D60"/>
    <mergeCell ref="E60:F60"/>
    <mergeCell ref="G60:H60"/>
    <mergeCell ref="C61:D61"/>
    <mergeCell ref="E61:H61"/>
    <mergeCell ref="E54:F54"/>
    <mergeCell ref="G54:H54"/>
    <mergeCell ref="C56:D57"/>
    <mergeCell ref="E56:H57"/>
    <mergeCell ref="J56:K57"/>
    <mergeCell ref="C58:C59"/>
    <mergeCell ref="D58:D59"/>
    <mergeCell ref="E58:F59"/>
    <mergeCell ref="G58:H59"/>
    <mergeCell ref="J58:J59"/>
    <mergeCell ref="A48:A70"/>
    <mergeCell ref="O48:S48"/>
    <mergeCell ref="C49:D50"/>
    <mergeCell ref="E49:H49"/>
    <mergeCell ref="J49:K50"/>
    <mergeCell ref="E50:F50"/>
    <mergeCell ref="C51:C52"/>
    <mergeCell ref="F43:G43"/>
    <mergeCell ref="O43:S43"/>
    <mergeCell ref="C44:D44"/>
    <mergeCell ref="F44:G44"/>
    <mergeCell ref="O44:S44"/>
    <mergeCell ref="F45:G45"/>
    <mergeCell ref="O45:S45"/>
    <mergeCell ref="D51:D52"/>
    <mergeCell ref="E51:F52"/>
    <mergeCell ref="G51:H52"/>
    <mergeCell ref="J51:J52"/>
    <mergeCell ref="K51:K52"/>
    <mergeCell ref="E53:F53"/>
    <mergeCell ref="G53:H53"/>
    <mergeCell ref="F46:G46"/>
    <mergeCell ref="O46:S46"/>
    <mergeCell ref="O47:S47"/>
    <mergeCell ref="C41:D41"/>
    <mergeCell ref="F41:G41"/>
    <mergeCell ref="O41:S41"/>
    <mergeCell ref="C42:D42"/>
    <mergeCell ref="F42:G42"/>
    <mergeCell ref="O42:S42"/>
    <mergeCell ref="C39:D39"/>
    <mergeCell ref="F39:G39"/>
    <mergeCell ref="O39:S39"/>
    <mergeCell ref="C40:D40"/>
    <mergeCell ref="F40:G40"/>
    <mergeCell ref="O40:S40"/>
    <mergeCell ref="F36:G36"/>
    <mergeCell ref="O36:S36"/>
    <mergeCell ref="F37:G37"/>
    <mergeCell ref="O37:S37"/>
    <mergeCell ref="F38:G38"/>
    <mergeCell ref="O38:S38"/>
    <mergeCell ref="F32:G32"/>
    <mergeCell ref="F33:G33"/>
    <mergeCell ref="O33:S33"/>
    <mergeCell ref="O34:S34"/>
    <mergeCell ref="F27:G27"/>
    <mergeCell ref="E21:E22"/>
    <mergeCell ref="F21:G22"/>
    <mergeCell ref="H21:H22"/>
    <mergeCell ref="B35:C35"/>
    <mergeCell ref="O35:S35"/>
    <mergeCell ref="C28:D28"/>
    <mergeCell ref="F28:G28"/>
    <mergeCell ref="C29:D29"/>
    <mergeCell ref="F29:G29"/>
    <mergeCell ref="F30:G30"/>
    <mergeCell ref="C31:D31"/>
    <mergeCell ref="F31:G31"/>
    <mergeCell ref="C1:K1"/>
    <mergeCell ref="O1:S1"/>
    <mergeCell ref="C2:K2"/>
    <mergeCell ref="O2:S2"/>
    <mergeCell ref="C3:K3"/>
    <mergeCell ref="C4:K4"/>
    <mergeCell ref="J21:J22"/>
    <mergeCell ref="K21:K22"/>
    <mergeCell ref="F23:G23"/>
    <mergeCell ref="C5:K5"/>
    <mergeCell ref="C6:K6"/>
    <mergeCell ref="N10:N33"/>
    <mergeCell ref="B15:C15"/>
    <mergeCell ref="J18:K18"/>
    <mergeCell ref="C19:D20"/>
    <mergeCell ref="E19:H20"/>
    <mergeCell ref="J19:K20"/>
    <mergeCell ref="C21:C22"/>
    <mergeCell ref="D21:D22"/>
    <mergeCell ref="F24:G24"/>
    <mergeCell ref="F25:G25"/>
    <mergeCell ref="C26:D26"/>
    <mergeCell ref="F26:G26"/>
    <mergeCell ref="C27:D27"/>
  </mergeCells>
  <conditionalFormatting sqref="S18:S20">
    <cfRule type="cellIs" dxfId="52" priority="5" stopIfTrue="1" operator="greaterThan">
      <formula>$R18</formula>
    </cfRule>
  </conditionalFormatting>
  <conditionalFormatting sqref="S14">
    <cfRule type="cellIs" dxfId="51" priority="6" stopIfTrue="1" operator="notBetween">
      <formula>$R14-0.5</formula>
      <formula>$R14+0.5</formula>
    </cfRule>
  </conditionalFormatting>
  <conditionalFormatting sqref="K34 K47:K48">
    <cfRule type="cellIs" dxfId="50" priority="7" stopIfTrue="1" operator="greaterThan">
      <formula>$J34</formula>
    </cfRule>
  </conditionalFormatting>
  <conditionalFormatting sqref="K23:K33 K36:K46">
    <cfRule type="cellIs" dxfId="49" priority="8" stopIfTrue="1" operator="greaterThan">
      <formula>$J23</formula>
    </cfRule>
  </conditionalFormatting>
  <conditionalFormatting sqref="S24">
    <cfRule type="cellIs" dxfId="48" priority="9" stopIfTrue="1" operator="greaterThan">
      <formula>$R$24</formula>
    </cfRule>
  </conditionalFormatting>
  <conditionalFormatting sqref="S25">
    <cfRule type="cellIs" dxfId="47" priority="10" stopIfTrue="1" operator="greaterThan">
      <formula>$R$25</formula>
    </cfRule>
  </conditionalFormatting>
  <conditionalFormatting sqref="G72:H72">
    <cfRule type="cellIs" dxfId="46" priority="11" stopIfTrue="1" operator="lessThan">
      <formula>$E$63</formula>
    </cfRule>
  </conditionalFormatting>
  <conditionalFormatting sqref="K69">
    <cfRule type="cellIs" dxfId="45" priority="12" stopIfTrue="1" operator="greaterThan">
      <formula>$J$69</formula>
    </cfRule>
  </conditionalFormatting>
  <conditionalFormatting sqref="K70">
    <cfRule type="cellIs" dxfId="44" priority="13" stopIfTrue="1" operator="greaterThan">
      <formula>$J$70</formula>
    </cfRule>
  </conditionalFormatting>
  <conditionalFormatting sqref="K53">
    <cfRule type="cellIs" dxfId="43" priority="14" stopIfTrue="1" operator="greaterThan">
      <formula>$J$53</formula>
    </cfRule>
  </conditionalFormatting>
  <conditionalFormatting sqref="K54">
    <cfRule type="cellIs" dxfId="42" priority="15" stopIfTrue="1" operator="greaterThan">
      <formula>$J$54</formula>
    </cfRule>
  </conditionalFormatting>
  <conditionalFormatting sqref="K60">
    <cfRule type="cellIs" dxfId="41" priority="16" stopIfTrue="1" operator="greaterThan">
      <formula>$J$60</formula>
    </cfRule>
  </conditionalFormatting>
  <conditionalFormatting sqref="K61">
    <cfRule type="cellIs" dxfId="40" priority="17" stopIfTrue="1" operator="greaterThan">
      <formula>$J$61</formula>
    </cfRule>
  </conditionalFormatting>
  <conditionalFormatting sqref="K63">
    <cfRule type="cellIs" dxfId="39" priority="18" stopIfTrue="1" operator="greaterThan">
      <formula>$J$63</formula>
    </cfRule>
  </conditionalFormatting>
  <conditionalFormatting sqref="G62:H62">
    <cfRule type="cellIs" dxfId="38" priority="19" stopIfTrue="1" operator="lessThan">
      <formula>$E$63</formula>
    </cfRule>
  </conditionalFormatting>
  <conditionalFormatting sqref="G60:H60">
    <cfRule type="cellIs" dxfId="37" priority="20" stopIfTrue="1" operator="lessThan">
      <formula>$E$60</formula>
    </cfRule>
  </conditionalFormatting>
  <conditionalFormatting sqref="K35">
    <cfRule type="cellIs" dxfId="36" priority="21" stopIfTrue="1" operator="greaterThan">
      <formula>$J$30</formula>
    </cfRule>
  </conditionalFormatting>
  <conditionalFormatting sqref="C43 C37:C38 C24:C27 C45:C46 C29:C30 C32:C33 C60:D63">
    <cfRule type="cellIs" dxfId="35" priority="22" stopIfTrue="1" operator="lessThan">
      <formula>0</formula>
    </cfRule>
  </conditionalFormatting>
  <conditionalFormatting sqref="C7:C8">
    <cfRule type="cellIs" dxfId="34" priority="23" stopIfTrue="1" operator="equal">
      <formula>$U$54</formula>
    </cfRule>
    <cfRule type="cellIs" dxfId="33" priority="24" stopIfTrue="1" operator="equal">
      <formula>$U$55</formula>
    </cfRule>
    <cfRule type="cellIs" dxfId="32" priority="25" stopIfTrue="1" operator="equal">
      <formula>$U$53</formula>
    </cfRule>
  </conditionalFormatting>
  <conditionalFormatting sqref="K62">
    <cfRule type="cellIs" dxfId="31" priority="26" stopIfTrue="1" operator="greaterThan">
      <formula>$J$62</formula>
    </cfRule>
  </conditionalFormatting>
  <conditionalFormatting sqref="M1:M71">
    <cfRule type="cellIs" dxfId="30" priority="27" stopIfTrue="1" operator="equal">
      <formula>1</formula>
    </cfRule>
    <cfRule type="cellIs" dxfId="29" priority="28" stopIfTrue="1" operator="equal">
      <formula>-1</formula>
    </cfRule>
    <cfRule type="cellIs" dxfId="28" priority="29" stopIfTrue="1" operator="equal">
      <formula>2</formula>
    </cfRule>
  </conditionalFormatting>
  <conditionalFormatting sqref="D54">
    <cfRule type="cellIs" dxfId="27" priority="30" stopIfTrue="1" operator="greaterThan">
      <formula>$R$19</formula>
    </cfRule>
  </conditionalFormatting>
  <conditionalFormatting sqref="D53">
    <cfRule type="cellIs" dxfId="26" priority="31" stopIfTrue="1" operator="greaterThan">
      <formula>$R$18</formula>
    </cfRule>
  </conditionalFormatting>
  <conditionalFormatting sqref="C14">
    <cfRule type="cellIs" dxfId="25" priority="32" stopIfTrue="1" operator="greaterThan">
      <formula>9</formula>
    </cfRule>
    <cfRule type="cellIs" dxfId="24" priority="33" stopIfTrue="1" operator="lessThan">
      <formula>1</formula>
    </cfRule>
  </conditionalFormatting>
  <conditionalFormatting sqref="C23">
    <cfRule type="cellIs" dxfId="23" priority="4" stopIfTrue="1" operator="lessThan">
      <formula>0</formula>
    </cfRule>
  </conditionalFormatting>
  <conditionalFormatting sqref="C36">
    <cfRule type="cellIs" dxfId="22" priority="3" stopIfTrue="1" operator="lessThan">
      <formula>0</formula>
    </cfRule>
  </conditionalFormatting>
  <conditionalFormatting sqref="D36:D38">
    <cfRule type="cellIs" dxfId="21" priority="2" stopIfTrue="1" operator="lessThan">
      <formula>0</formula>
    </cfRule>
  </conditionalFormatting>
  <conditionalFormatting sqref="D23:D25">
    <cfRule type="cellIs" dxfId="20" priority="1" stopIfTrue="1" operator="lessThan">
      <formula>0</formula>
    </cfRule>
  </conditionalFormatting>
  <pageMargins left="0.39370078740157483" right="0.43307086614173229" top="0.55118110236220474" bottom="0.43307086614173229" header="0.31496062992125984" footer="0.19685039370078741"/>
  <pageSetup paperSize="9" scale="85" fitToWidth="2" orientation="portrait" r:id="rId1"/>
  <headerFooter alignWithMargins="0">
    <oddHeader>&amp;CRakennuksen lämpöhäviön tasauslaskelma, 2018 (voimassa 1.1.2018 alkaen)</oddHeader>
    <oddFooter xml:space="preserve">&amp;R&amp;P (&amp;N) </oddFooter>
  </headerFooter>
  <rowBreaks count="1" manualBreakCount="1">
    <brk id="185"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1:BY231"/>
  <sheetViews>
    <sheetView showGridLines="0" zoomScaleNormal="100" workbookViewId="0">
      <selection activeCell="C2" sqref="C2:K2"/>
    </sheetView>
  </sheetViews>
  <sheetFormatPr defaultColWidth="8.85546875" defaultRowHeight="12.75" x14ac:dyDescent="0.2"/>
  <cols>
    <col min="1" max="1" width="3.7109375" style="51" customWidth="1"/>
    <col min="2" max="2" width="31.140625" style="51" customWidth="1"/>
    <col min="3" max="3" width="11.7109375" style="51" customWidth="1"/>
    <col min="4" max="4" width="11" style="51" customWidth="1"/>
    <col min="5" max="5" width="8.5703125" style="51" customWidth="1"/>
    <col min="6" max="6" width="5" style="51" customWidth="1"/>
    <col min="7" max="7" width="3.28515625" style="51" customWidth="1"/>
    <col min="8" max="8" width="9.5703125" style="51" customWidth="1"/>
    <col min="9" max="9" width="0.7109375" style="51" customWidth="1"/>
    <col min="10" max="10" width="11.28515625" style="51" customWidth="1"/>
    <col min="11" max="11" width="11.5703125" style="51" customWidth="1"/>
    <col min="12" max="12" width="1.42578125" style="51" customWidth="1"/>
    <col min="13" max="13" width="2.140625" style="51" customWidth="1"/>
    <col min="14" max="14" width="3.7109375" style="51" customWidth="1"/>
    <col min="15" max="15" width="64" style="51" customWidth="1"/>
    <col min="16" max="16" width="4" style="51" customWidth="1"/>
    <col min="17" max="17" width="3.7109375" style="51" customWidth="1"/>
    <col min="18" max="18" width="12.7109375" style="51" customWidth="1"/>
    <col min="19" max="19" width="10.85546875" style="51" customWidth="1"/>
    <col min="20" max="20" width="12.140625" style="51" customWidth="1"/>
    <col min="21" max="28" width="11" style="51" customWidth="1"/>
    <col min="29" max="34" width="11" style="73" customWidth="1"/>
    <col min="35" max="48" width="8.85546875" style="73" customWidth="1"/>
    <col min="49" max="51" width="8.85546875" style="51" customWidth="1"/>
    <col min="52" max="16384" width="8.85546875" style="23"/>
  </cols>
  <sheetData>
    <row r="1" spans="1:77" ht="13.15" customHeight="1" x14ac:dyDescent="0.2">
      <c r="A1" s="20"/>
      <c r="B1" s="371" t="s">
        <v>0</v>
      </c>
      <c r="C1" s="454"/>
      <c r="D1" s="454"/>
      <c r="E1" s="454"/>
      <c r="F1" s="454"/>
      <c r="G1" s="454"/>
      <c r="H1" s="454"/>
      <c r="I1" s="454"/>
      <c r="J1" s="454"/>
      <c r="K1" s="455"/>
      <c r="L1" s="21"/>
      <c r="M1" s="22">
        <f t="shared" ref="M1:M64" si="0">$U$51</f>
        <v>1</v>
      </c>
      <c r="N1" s="207"/>
      <c r="O1" s="329"/>
      <c r="P1" s="329"/>
      <c r="Q1" s="329"/>
      <c r="R1" s="329"/>
      <c r="S1" s="329"/>
      <c r="T1" s="328"/>
      <c r="U1" s="330"/>
      <c r="V1" s="328"/>
      <c r="W1" s="328"/>
      <c r="X1" s="328"/>
      <c r="Y1" s="328"/>
      <c r="Z1" s="330"/>
      <c r="AA1" s="330"/>
      <c r="AB1" s="330"/>
      <c r="AC1" s="330"/>
      <c r="AD1" s="330"/>
      <c r="AE1" s="330"/>
      <c r="AF1" s="330"/>
      <c r="AG1" s="330"/>
      <c r="AH1" s="330"/>
      <c r="AI1" s="330"/>
      <c r="AJ1" s="330"/>
      <c r="AK1" s="330"/>
      <c r="AL1" s="330"/>
      <c r="AM1" s="330"/>
      <c r="AN1" s="330"/>
      <c r="AO1" s="330"/>
      <c r="AP1" s="330"/>
      <c r="AQ1" s="330"/>
      <c r="AR1" s="330"/>
      <c r="AS1" s="330"/>
      <c r="AT1" s="330"/>
      <c r="AU1" s="330"/>
      <c r="AV1" s="330"/>
      <c r="AW1" s="330"/>
      <c r="AX1" s="330"/>
      <c r="AY1" s="330"/>
      <c r="AZ1" s="330"/>
      <c r="BA1" s="330"/>
      <c r="BB1" s="330"/>
      <c r="BC1" s="330"/>
      <c r="BD1" s="330"/>
      <c r="BE1" s="330"/>
      <c r="BF1" s="330"/>
      <c r="BG1" s="330"/>
      <c r="BH1" s="330"/>
      <c r="BI1" s="330"/>
      <c r="BJ1" s="330"/>
      <c r="BK1" s="330"/>
      <c r="BL1" s="330"/>
      <c r="BM1" s="330"/>
      <c r="BN1" s="330"/>
      <c r="BO1" s="330"/>
      <c r="BP1" s="330"/>
      <c r="BQ1" s="330"/>
      <c r="BR1" s="330"/>
      <c r="BS1" s="330"/>
      <c r="BT1" s="330"/>
      <c r="BU1" s="330"/>
      <c r="BV1" s="330"/>
      <c r="BW1" s="330"/>
      <c r="BX1" s="330"/>
      <c r="BY1" s="330"/>
    </row>
    <row r="2" spans="1:77" ht="13.15" customHeight="1" x14ac:dyDescent="0.2">
      <c r="A2" s="23"/>
      <c r="B2" s="236" t="s">
        <v>1</v>
      </c>
      <c r="C2" s="469" t="s">
        <v>192</v>
      </c>
      <c r="D2" s="469"/>
      <c r="E2" s="469"/>
      <c r="F2" s="469"/>
      <c r="G2" s="469"/>
      <c r="H2" s="469"/>
      <c r="I2" s="469"/>
      <c r="J2" s="469"/>
      <c r="K2" s="470"/>
      <c r="L2" s="21"/>
      <c r="M2" s="22">
        <f t="shared" si="0"/>
        <v>1</v>
      </c>
      <c r="N2" s="207"/>
      <c r="O2" s="329"/>
      <c r="P2" s="329"/>
      <c r="Q2" s="329"/>
      <c r="R2" s="329"/>
      <c r="S2" s="329"/>
      <c r="T2" s="328"/>
      <c r="U2" s="330"/>
      <c r="V2" s="328"/>
      <c r="W2" s="328"/>
      <c r="X2" s="328"/>
      <c r="Y2" s="328"/>
      <c r="Z2" s="330"/>
      <c r="AA2" s="330"/>
      <c r="AB2" s="330"/>
      <c r="AC2" s="330"/>
      <c r="AD2" s="330"/>
      <c r="AE2" s="330"/>
      <c r="AF2" s="330"/>
      <c r="AG2" s="330"/>
      <c r="AH2" s="330"/>
      <c r="AI2" s="330"/>
      <c r="AJ2" s="330"/>
      <c r="AK2" s="330"/>
      <c r="AL2" s="330"/>
      <c r="AM2" s="330"/>
      <c r="AN2" s="330"/>
      <c r="AO2" s="330"/>
      <c r="AP2" s="330"/>
      <c r="AQ2" s="330"/>
      <c r="AR2" s="330"/>
      <c r="AS2" s="330"/>
      <c r="AT2" s="330"/>
      <c r="AU2" s="330"/>
      <c r="AV2" s="330"/>
      <c r="AW2" s="330"/>
      <c r="AX2" s="330"/>
      <c r="AY2" s="330"/>
      <c r="AZ2" s="330"/>
      <c r="BA2" s="330"/>
      <c r="BB2" s="330"/>
      <c r="BC2" s="330"/>
      <c r="BD2" s="330"/>
      <c r="BE2" s="330"/>
      <c r="BF2" s="330"/>
      <c r="BG2" s="330"/>
      <c r="BH2" s="330"/>
      <c r="BI2" s="330"/>
      <c r="BJ2" s="330"/>
      <c r="BK2" s="330"/>
      <c r="BL2" s="330"/>
      <c r="BM2" s="330"/>
      <c r="BN2" s="330"/>
      <c r="BO2" s="330"/>
      <c r="BP2" s="330"/>
      <c r="BQ2" s="330"/>
      <c r="BR2" s="330"/>
      <c r="BS2" s="330"/>
      <c r="BT2" s="330"/>
      <c r="BU2" s="330"/>
      <c r="BV2" s="330"/>
      <c r="BW2" s="330"/>
      <c r="BX2" s="330"/>
      <c r="BY2" s="330"/>
    </row>
    <row r="3" spans="1:77" ht="13.15" customHeight="1" x14ac:dyDescent="0.2">
      <c r="A3" s="23"/>
      <c r="B3" s="19" t="s">
        <v>2</v>
      </c>
      <c r="C3" s="453" t="s">
        <v>172</v>
      </c>
      <c r="D3" s="453"/>
      <c r="E3" s="453"/>
      <c r="F3" s="453"/>
      <c r="G3" s="453"/>
      <c r="H3" s="453"/>
      <c r="I3" s="453"/>
      <c r="J3" s="453"/>
      <c r="K3" s="453"/>
      <c r="L3" s="21"/>
      <c r="M3" s="22">
        <f t="shared" si="0"/>
        <v>1</v>
      </c>
      <c r="N3" s="207"/>
      <c r="O3" s="329"/>
      <c r="P3" s="329"/>
      <c r="Q3" s="329"/>
      <c r="R3" s="329"/>
      <c r="S3" s="329"/>
      <c r="T3" s="330"/>
      <c r="U3" s="330"/>
      <c r="V3" s="328"/>
      <c r="W3" s="328"/>
      <c r="X3" s="328"/>
      <c r="Y3" s="328"/>
      <c r="Z3" s="330"/>
      <c r="AA3" s="330"/>
      <c r="AB3" s="330"/>
      <c r="AC3" s="330"/>
      <c r="AD3" s="330"/>
      <c r="AE3" s="330"/>
      <c r="AF3" s="330"/>
      <c r="AG3" s="330"/>
      <c r="AH3" s="330"/>
      <c r="AI3" s="330"/>
      <c r="AJ3" s="330"/>
      <c r="AK3" s="330"/>
      <c r="AL3" s="330"/>
      <c r="AM3" s="330"/>
      <c r="AN3" s="330"/>
      <c r="AO3" s="330"/>
      <c r="AP3" s="330"/>
      <c r="AQ3" s="330"/>
      <c r="AR3" s="330"/>
      <c r="AS3" s="330"/>
      <c r="AT3" s="330"/>
      <c r="AU3" s="330"/>
      <c r="AV3" s="330"/>
      <c r="AW3" s="330"/>
      <c r="AX3" s="330"/>
      <c r="AY3" s="330"/>
      <c r="AZ3" s="330"/>
      <c r="BA3" s="330"/>
      <c r="BB3" s="330"/>
      <c r="BC3" s="330"/>
      <c r="BD3" s="330"/>
      <c r="BE3" s="330"/>
      <c r="BF3" s="330"/>
      <c r="BG3" s="330"/>
      <c r="BH3" s="330"/>
      <c r="BI3" s="330"/>
      <c r="BJ3" s="330"/>
      <c r="BK3" s="330"/>
      <c r="BL3" s="330"/>
      <c r="BM3" s="330"/>
      <c r="BN3" s="330"/>
      <c r="BO3" s="330"/>
      <c r="BP3" s="330"/>
      <c r="BQ3" s="330"/>
      <c r="BR3" s="330"/>
      <c r="BS3" s="330"/>
      <c r="BT3" s="330"/>
      <c r="BU3" s="330"/>
      <c r="BV3" s="330"/>
      <c r="BW3" s="330"/>
      <c r="BX3" s="330"/>
      <c r="BY3" s="330"/>
    </row>
    <row r="4" spans="1:77" ht="13.15" customHeight="1" x14ac:dyDescent="0.2">
      <c r="A4" s="23"/>
      <c r="B4" s="19" t="s">
        <v>3</v>
      </c>
      <c r="C4" s="453"/>
      <c r="D4" s="453"/>
      <c r="E4" s="453"/>
      <c r="F4" s="453"/>
      <c r="G4" s="453"/>
      <c r="H4" s="453"/>
      <c r="I4" s="453"/>
      <c r="J4" s="453"/>
      <c r="K4" s="453"/>
      <c r="L4" s="21"/>
      <c r="M4" s="22">
        <f t="shared" si="0"/>
        <v>1</v>
      </c>
      <c r="N4" s="207"/>
      <c r="O4" s="329"/>
      <c r="P4" s="329"/>
      <c r="Q4" s="329"/>
      <c r="R4" s="329"/>
      <c r="S4" s="329"/>
      <c r="T4" s="330"/>
      <c r="U4" s="330"/>
      <c r="V4" s="328"/>
      <c r="W4" s="328"/>
      <c r="X4" s="328"/>
      <c r="Y4" s="328"/>
      <c r="Z4" s="330"/>
      <c r="AA4" s="330"/>
      <c r="AB4" s="330"/>
      <c r="AC4" s="330"/>
      <c r="AD4" s="330"/>
      <c r="AE4" s="330"/>
      <c r="AF4" s="330"/>
      <c r="AG4" s="330"/>
      <c r="AH4" s="330"/>
      <c r="AI4" s="330"/>
      <c r="AJ4" s="330"/>
      <c r="AK4" s="330"/>
      <c r="AL4" s="330"/>
      <c r="AM4" s="330"/>
      <c r="AN4" s="330"/>
      <c r="AO4" s="330"/>
      <c r="AP4" s="330"/>
      <c r="AQ4" s="330"/>
      <c r="AR4" s="330"/>
      <c r="AS4" s="330"/>
      <c r="AT4" s="330"/>
      <c r="AU4" s="330"/>
      <c r="AV4" s="330"/>
      <c r="AW4" s="330"/>
      <c r="AX4" s="330"/>
      <c r="AY4" s="330"/>
      <c r="AZ4" s="330"/>
      <c r="BA4" s="330"/>
      <c r="BB4" s="330"/>
      <c r="BC4" s="330"/>
      <c r="BD4" s="330"/>
      <c r="BE4" s="330"/>
      <c r="BF4" s="330"/>
      <c r="BG4" s="330"/>
      <c r="BH4" s="330"/>
      <c r="BI4" s="330"/>
      <c r="BJ4" s="330"/>
      <c r="BK4" s="330"/>
      <c r="BL4" s="330"/>
      <c r="BM4" s="330"/>
      <c r="BN4" s="330"/>
      <c r="BO4" s="330"/>
      <c r="BP4" s="330"/>
      <c r="BQ4" s="330"/>
      <c r="BR4" s="330"/>
      <c r="BS4" s="330"/>
      <c r="BT4" s="330"/>
      <c r="BU4" s="330"/>
      <c r="BV4" s="330"/>
      <c r="BW4" s="330"/>
      <c r="BX4" s="330"/>
      <c r="BY4" s="330"/>
    </row>
    <row r="5" spans="1:77" ht="13.15" customHeight="1" x14ac:dyDescent="0.2">
      <c r="A5" s="23"/>
      <c r="B5" s="19" t="s">
        <v>4</v>
      </c>
      <c r="C5" s="453"/>
      <c r="D5" s="453"/>
      <c r="E5" s="453"/>
      <c r="F5" s="453"/>
      <c r="G5" s="453"/>
      <c r="H5" s="453"/>
      <c r="I5" s="453"/>
      <c r="J5" s="453"/>
      <c r="K5" s="453"/>
      <c r="L5" s="21"/>
      <c r="M5" s="22">
        <f t="shared" si="0"/>
        <v>1</v>
      </c>
      <c r="N5" s="207"/>
      <c r="O5" s="329"/>
      <c r="P5" s="329"/>
      <c r="Q5" s="329"/>
      <c r="R5" s="329"/>
      <c r="S5" s="329"/>
      <c r="T5" s="328"/>
      <c r="U5" s="328"/>
      <c r="V5" s="328"/>
      <c r="W5" s="328"/>
      <c r="X5" s="328"/>
      <c r="Y5" s="328"/>
      <c r="Z5" s="330"/>
      <c r="AA5" s="330"/>
      <c r="AB5" s="330"/>
      <c r="AC5" s="330"/>
      <c r="AD5" s="330"/>
      <c r="AE5" s="330"/>
      <c r="AF5" s="330"/>
      <c r="AG5" s="330"/>
      <c r="AH5" s="330"/>
      <c r="AI5" s="330"/>
      <c r="AJ5" s="330"/>
      <c r="AK5" s="330"/>
      <c r="AL5" s="330"/>
      <c r="AM5" s="330"/>
      <c r="AN5" s="330"/>
      <c r="AO5" s="330"/>
      <c r="AP5" s="330"/>
      <c r="AQ5" s="330"/>
      <c r="AR5" s="330"/>
      <c r="AS5" s="330"/>
      <c r="AT5" s="330"/>
      <c r="AU5" s="330"/>
      <c r="AV5" s="330"/>
      <c r="AW5" s="330"/>
      <c r="AX5" s="330"/>
      <c r="AY5" s="330"/>
      <c r="AZ5" s="330"/>
      <c r="BA5" s="330"/>
      <c r="BB5" s="330"/>
      <c r="BC5" s="330"/>
      <c r="BD5" s="330"/>
      <c r="BE5" s="330"/>
      <c r="BF5" s="330"/>
      <c r="BG5" s="330"/>
      <c r="BH5" s="330"/>
      <c r="BI5" s="330"/>
      <c r="BJ5" s="330"/>
      <c r="BK5" s="330"/>
      <c r="BL5" s="330"/>
      <c r="BM5" s="330"/>
      <c r="BN5" s="330"/>
      <c r="BO5" s="330"/>
      <c r="BP5" s="330"/>
      <c r="BQ5" s="330"/>
      <c r="BR5" s="330"/>
      <c r="BS5" s="330"/>
      <c r="BT5" s="330"/>
      <c r="BU5" s="330"/>
      <c r="BV5" s="330"/>
      <c r="BW5" s="330"/>
      <c r="BX5" s="330"/>
      <c r="BY5" s="330"/>
    </row>
    <row r="6" spans="1:77" ht="13.15" customHeight="1" x14ac:dyDescent="0.2">
      <c r="A6" s="23"/>
      <c r="B6" s="19" t="s">
        <v>5</v>
      </c>
      <c r="C6" s="533"/>
      <c r="D6" s="533"/>
      <c r="E6" s="533"/>
      <c r="F6" s="533"/>
      <c r="G6" s="533"/>
      <c r="H6" s="533"/>
      <c r="I6" s="533"/>
      <c r="J6" s="533"/>
      <c r="K6" s="533"/>
      <c r="L6" s="21"/>
      <c r="M6" s="22">
        <f t="shared" si="0"/>
        <v>1</v>
      </c>
      <c r="N6" s="207"/>
      <c r="O6" s="329"/>
      <c r="P6" s="329"/>
      <c r="Q6" s="329"/>
      <c r="R6" s="329"/>
      <c r="S6" s="329"/>
      <c r="T6" s="328"/>
      <c r="U6" s="328"/>
      <c r="V6" s="328"/>
      <c r="W6" s="328"/>
      <c r="X6" s="328"/>
      <c r="Y6" s="328"/>
      <c r="Z6" s="330"/>
      <c r="AA6" s="330"/>
      <c r="AB6" s="330"/>
      <c r="AC6" s="330"/>
      <c r="AD6" s="330"/>
      <c r="AE6" s="330"/>
      <c r="AF6" s="330"/>
      <c r="AG6" s="330"/>
      <c r="AH6" s="330"/>
      <c r="AI6" s="330"/>
      <c r="AJ6" s="330"/>
      <c r="AK6" s="330"/>
      <c r="AL6" s="330"/>
      <c r="AM6" s="330"/>
      <c r="AN6" s="330"/>
      <c r="AO6" s="330"/>
      <c r="AP6" s="330"/>
      <c r="AQ6" s="330"/>
      <c r="AR6" s="330"/>
      <c r="AS6" s="330"/>
      <c r="AT6" s="330"/>
      <c r="AU6" s="330"/>
      <c r="AV6" s="330"/>
      <c r="AW6" s="330"/>
      <c r="AX6" s="330"/>
      <c r="AY6" s="330"/>
      <c r="AZ6" s="330"/>
      <c r="BA6" s="330"/>
      <c r="BB6" s="330"/>
      <c r="BC6" s="330"/>
      <c r="BD6" s="330"/>
      <c r="BE6" s="330"/>
      <c r="BF6" s="330"/>
      <c r="BG6" s="330"/>
      <c r="BH6" s="330"/>
      <c r="BI6" s="330"/>
      <c r="BJ6" s="330"/>
      <c r="BK6" s="330"/>
      <c r="BL6" s="330"/>
      <c r="BM6" s="330"/>
      <c r="BN6" s="330"/>
      <c r="BO6" s="330"/>
      <c r="BP6" s="330"/>
      <c r="BQ6" s="330"/>
      <c r="BR6" s="330"/>
      <c r="BS6" s="330"/>
      <c r="BT6" s="330"/>
      <c r="BU6" s="330"/>
      <c r="BV6" s="330"/>
      <c r="BW6" s="330"/>
      <c r="BX6" s="330"/>
      <c r="BY6" s="330"/>
    </row>
    <row r="7" spans="1:77" ht="13.15" customHeight="1" x14ac:dyDescent="0.2">
      <c r="A7" s="23"/>
      <c r="B7" s="34" t="s">
        <v>6</v>
      </c>
      <c r="C7" s="35" t="str">
        <f>IF($U$51=1,"TÄYTTÄÄ VAATIMUKSET","EI TÄYTÄ VAATIMUKSIA")</f>
        <v>TÄYTTÄÄ VAATIMUKSET</v>
      </c>
      <c r="D7" s="36"/>
      <c r="E7" s="37"/>
      <c r="F7" s="37"/>
      <c r="G7" s="37"/>
      <c r="H7" s="37"/>
      <c r="I7" s="37"/>
      <c r="J7" s="37"/>
      <c r="K7" s="38"/>
      <c r="L7" s="21"/>
      <c r="M7" s="22">
        <f t="shared" si="0"/>
        <v>1</v>
      </c>
      <c r="N7" s="207"/>
      <c r="O7" s="329"/>
      <c r="P7" s="329"/>
      <c r="Q7" s="329"/>
      <c r="R7" s="329"/>
      <c r="S7" s="329"/>
      <c r="T7" s="328"/>
      <c r="U7" s="328"/>
      <c r="V7" s="328"/>
      <c r="W7" s="328"/>
      <c r="X7" s="328"/>
      <c r="Y7" s="328"/>
      <c r="Z7" s="330"/>
      <c r="AA7" s="330"/>
      <c r="AB7" s="330"/>
      <c r="AC7" s="330"/>
      <c r="AD7" s="330"/>
      <c r="AE7" s="330"/>
      <c r="AF7" s="330"/>
      <c r="AG7" s="330"/>
      <c r="AH7" s="330"/>
      <c r="AI7" s="330"/>
      <c r="AJ7" s="330"/>
      <c r="AK7" s="330"/>
      <c r="AL7" s="330"/>
      <c r="AM7" s="330"/>
      <c r="AN7" s="330"/>
      <c r="AO7" s="330"/>
      <c r="AP7" s="330"/>
      <c r="AQ7" s="330"/>
      <c r="AR7" s="330"/>
      <c r="AS7" s="330"/>
      <c r="AT7" s="330"/>
      <c r="AU7" s="330"/>
      <c r="AV7" s="330"/>
      <c r="AW7" s="330"/>
      <c r="AX7" s="330"/>
      <c r="AY7" s="330"/>
      <c r="AZ7" s="330"/>
      <c r="BA7" s="330"/>
      <c r="BB7" s="330"/>
      <c r="BC7" s="330"/>
      <c r="BD7" s="330"/>
      <c r="BE7" s="330"/>
      <c r="BF7" s="330"/>
      <c r="BG7" s="330"/>
      <c r="BH7" s="330"/>
      <c r="BI7" s="330"/>
      <c r="BJ7" s="330"/>
      <c r="BK7" s="330"/>
      <c r="BL7" s="330"/>
      <c r="BM7" s="330"/>
      <c r="BN7" s="330"/>
      <c r="BO7" s="330"/>
      <c r="BP7" s="330"/>
      <c r="BQ7" s="330"/>
      <c r="BR7" s="330"/>
      <c r="BS7" s="330"/>
      <c r="BT7" s="330"/>
      <c r="BU7" s="330"/>
      <c r="BV7" s="330"/>
      <c r="BW7" s="330"/>
      <c r="BX7" s="330"/>
      <c r="BY7" s="330"/>
    </row>
    <row r="8" spans="1:77" ht="13.15" customHeight="1" x14ac:dyDescent="0.2">
      <c r="A8" s="23"/>
      <c r="B8" s="380"/>
      <c r="C8" s="41"/>
      <c r="D8" s="42"/>
      <c r="E8" s="43"/>
      <c r="F8" s="43"/>
      <c r="G8" s="43"/>
      <c r="H8" s="44"/>
      <c r="I8" s="43"/>
      <c r="J8" s="44"/>
      <c r="K8" s="45"/>
      <c r="L8" s="21"/>
      <c r="M8" s="22">
        <f t="shared" si="0"/>
        <v>1</v>
      </c>
      <c r="N8" s="207"/>
      <c r="O8" s="329"/>
      <c r="P8" s="329"/>
      <c r="Q8" s="329"/>
      <c r="R8" s="329"/>
      <c r="S8" s="329"/>
      <c r="T8" s="328"/>
      <c r="U8" s="328"/>
      <c r="V8" s="328"/>
      <c r="W8" s="328"/>
      <c r="X8" s="328"/>
      <c r="Y8" s="328"/>
      <c r="Z8" s="330"/>
      <c r="AA8" s="330"/>
      <c r="AB8" s="330"/>
      <c r="AC8" s="330"/>
      <c r="AD8" s="330"/>
      <c r="AE8" s="330"/>
      <c r="AF8" s="330"/>
      <c r="AG8" s="330"/>
      <c r="AH8" s="330"/>
      <c r="AI8" s="330"/>
      <c r="AJ8" s="330"/>
      <c r="AK8" s="330"/>
      <c r="AL8" s="330"/>
      <c r="AM8" s="330"/>
      <c r="AN8" s="330"/>
      <c r="AO8" s="330"/>
      <c r="AP8" s="330"/>
      <c r="AQ8" s="330"/>
      <c r="AR8" s="330"/>
      <c r="AS8" s="330"/>
      <c r="AT8" s="330"/>
      <c r="AU8" s="330"/>
      <c r="AV8" s="330"/>
      <c r="AW8" s="330"/>
      <c r="AX8" s="330"/>
      <c r="AY8" s="330"/>
      <c r="AZ8" s="330"/>
      <c r="BA8" s="330"/>
      <c r="BB8" s="330"/>
      <c r="BC8" s="330"/>
      <c r="BD8" s="330"/>
      <c r="BE8" s="330"/>
      <c r="BF8" s="330"/>
      <c r="BG8" s="330"/>
      <c r="BH8" s="330"/>
      <c r="BI8" s="330"/>
      <c r="BJ8" s="330"/>
      <c r="BK8" s="330"/>
      <c r="BL8" s="330"/>
      <c r="BM8" s="330"/>
      <c r="BN8" s="330"/>
      <c r="BO8" s="330"/>
      <c r="BP8" s="330"/>
      <c r="BQ8" s="330"/>
      <c r="BR8" s="330"/>
      <c r="BS8" s="330"/>
      <c r="BT8" s="330"/>
      <c r="BU8" s="330"/>
      <c r="BV8" s="330"/>
      <c r="BW8" s="330"/>
      <c r="BX8" s="330"/>
      <c r="BY8" s="330"/>
    </row>
    <row r="9" spans="1:77" ht="13.15" customHeight="1" x14ac:dyDescent="0.2">
      <c r="A9" s="23"/>
      <c r="B9" s="48" t="s">
        <v>10</v>
      </c>
      <c r="C9" s="24"/>
      <c r="D9" s="49"/>
      <c r="E9" s="50" t="s">
        <v>11</v>
      </c>
      <c r="G9" s="50"/>
      <c r="H9" s="52"/>
      <c r="I9" s="53"/>
      <c r="J9" s="54"/>
      <c r="K9" s="55">
        <f>SUM(D21:D22,D28:D29)</f>
        <v>97</v>
      </c>
      <c r="L9" s="93"/>
      <c r="M9" s="208">
        <f t="shared" si="0"/>
        <v>1</v>
      </c>
      <c r="N9" s="207"/>
      <c r="O9" s="329"/>
      <c r="P9" s="329"/>
      <c r="Q9" s="329"/>
      <c r="R9" s="329"/>
      <c r="S9" s="329"/>
      <c r="T9" s="367"/>
      <c r="U9" s="330"/>
      <c r="V9" s="331"/>
      <c r="W9" s="330"/>
      <c r="X9" s="330"/>
      <c r="Y9" s="330"/>
      <c r="Z9" s="330"/>
      <c r="AA9" s="330"/>
      <c r="AB9" s="330"/>
      <c r="AC9" s="330"/>
      <c r="AD9" s="330"/>
      <c r="AE9" s="330"/>
      <c r="AF9" s="330"/>
      <c r="AG9" s="330"/>
      <c r="AH9" s="330"/>
      <c r="AI9" s="330"/>
      <c r="AJ9" s="330"/>
      <c r="AK9" s="330"/>
      <c r="AL9" s="330"/>
      <c r="AM9" s="330"/>
      <c r="AN9" s="330"/>
      <c r="AO9" s="330"/>
      <c r="AP9" s="330"/>
      <c r="AQ9" s="330"/>
      <c r="AR9" s="330"/>
      <c r="AS9" s="330"/>
      <c r="AT9" s="330"/>
      <c r="AU9" s="330"/>
      <c r="AV9" s="330"/>
      <c r="AW9" s="330"/>
      <c r="AX9" s="330"/>
      <c r="AY9" s="330"/>
      <c r="AZ9" s="330"/>
      <c r="BA9" s="330"/>
      <c r="BB9" s="330"/>
      <c r="BC9" s="330"/>
      <c r="BD9" s="330"/>
      <c r="BE9" s="330"/>
      <c r="BF9" s="330"/>
      <c r="BG9" s="330"/>
      <c r="BH9" s="330"/>
      <c r="BI9" s="330"/>
      <c r="BJ9" s="330"/>
      <c r="BK9" s="330"/>
      <c r="BL9" s="330"/>
      <c r="BM9" s="330"/>
      <c r="BN9" s="330"/>
      <c r="BO9" s="330"/>
      <c r="BP9" s="330"/>
      <c r="BQ9" s="330"/>
      <c r="BR9" s="330"/>
      <c r="BS9" s="330"/>
      <c r="BT9" s="330"/>
      <c r="BU9" s="330"/>
      <c r="BV9" s="330"/>
      <c r="BW9" s="330"/>
      <c r="BX9" s="330"/>
      <c r="BY9" s="330"/>
    </row>
    <row r="10" spans="1:77" ht="13.15" customHeight="1" x14ac:dyDescent="0.2">
      <c r="A10" s="23"/>
      <c r="B10" s="60" t="s">
        <v>13</v>
      </c>
      <c r="C10" s="262">
        <v>250</v>
      </c>
      <c r="D10" s="61" t="s">
        <v>14</v>
      </c>
      <c r="E10" s="380" t="str">
        <f>" Julkisivupinta-ala on "&amp;K10&amp;" m²"</f>
        <v xml:space="preserve"> Julkisivupinta-ala on 97 m²</v>
      </c>
      <c r="G10" s="209"/>
      <c r="I10" s="209"/>
      <c r="K10" s="210">
        <f>INT(K9+0.5)</f>
        <v>97</v>
      </c>
      <c r="L10" s="93"/>
      <c r="M10" s="208">
        <f t="shared" si="0"/>
        <v>1</v>
      </c>
      <c r="N10" s="207"/>
      <c r="O10" s="329"/>
      <c r="P10" s="329"/>
      <c r="Q10" s="329"/>
      <c r="R10" s="329"/>
      <c r="S10" s="329"/>
      <c r="T10" s="330"/>
      <c r="U10" s="330"/>
      <c r="V10" s="331"/>
      <c r="W10" s="330"/>
      <c r="X10" s="330"/>
      <c r="Y10" s="330"/>
      <c r="Z10" s="330"/>
      <c r="AA10" s="330"/>
      <c r="AB10" s="330"/>
      <c r="AC10" s="330"/>
      <c r="AD10" s="330"/>
      <c r="AE10" s="330"/>
      <c r="AF10" s="330"/>
      <c r="AG10" s="330"/>
      <c r="AH10" s="330"/>
      <c r="AI10" s="330"/>
      <c r="AJ10" s="330"/>
      <c r="AK10" s="330"/>
      <c r="AL10" s="330"/>
      <c r="AM10" s="330"/>
      <c r="AN10" s="330"/>
      <c r="AO10" s="330"/>
      <c r="AP10" s="330"/>
      <c r="AQ10" s="330"/>
      <c r="AR10" s="330"/>
      <c r="AS10" s="330"/>
      <c r="AT10" s="330"/>
      <c r="AU10" s="330"/>
      <c r="AV10" s="330"/>
      <c r="AW10" s="330"/>
      <c r="AX10" s="330"/>
      <c r="AY10" s="330"/>
      <c r="AZ10" s="330"/>
      <c r="BA10" s="330"/>
      <c r="BB10" s="330"/>
      <c r="BC10" s="330"/>
      <c r="BD10" s="330"/>
      <c r="BE10" s="330"/>
      <c r="BF10" s="330"/>
      <c r="BG10" s="330"/>
      <c r="BH10" s="330"/>
      <c r="BI10" s="330"/>
      <c r="BJ10" s="330"/>
      <c r="BK10" s="330"/>
      <c r="BL10" s="330"/>
      <c r="BM10" s="330"/>
      <c r="BN10" s="330"/>
      <c r="BO10" s="330"/>
      <c r="BP10" s="330"/>
      <c r="BQ10" s="330"/>
      <c r="BR10" s="330"/>
      <c r="BS10" s="330"/>
      <c r="BT10" s="330"/>
      <c r="BU10" s="330"/>
      <c r="BV10" s="330"/>
      <c r="BW10" s="330"/>
      <c r="BX10" s="330"/>
      <c r="BY10" s="330"/>
    </row>
    <row r="11" spans="1:77" ht="13.15" customHeight="1" x14ac:dyDescent="0.2">
      <c r="A11" s="23"/>
      <c r="B11" s="60" t="s">
        <v>15</v>
      </c>
      <c r="C11" s="262">
        <v>78</v>
      </c>
      <c r="D11" s="61" t="s">
        <v>16</v>
      </c>
      <c r="E11" s="67" t="str">
        <f>" Ikkunapinta-ala on "&amp;L11&amp;" % maanpäällisestä kerrostasoalasta"</f>
        <v xml:space="preserve"> Ikkunapinta-ala on 44 % maanpäällisestä kerrostasoalasta</v>
      </c>
      <c r="G11" s="209"/>
      <c r="J11" s="211"/>
      <c r="K11" s="73"/>
      <c r="L11" s="69">
        <f>INT((D28+D30+D31)/(C11+0.000001)*100+0.5)</f>
        <v>44</v>
      </c>
      <c r="M11" s="208">
        <f t="shared" si="0"/>
        <v>1</v>
      </c>
      <c r="N11" s="207"/>
      <c r="O11" s="329"/>
      <c r="P11" s="329"/>
      <c r="Q11" s="329"/>
      <c r="R11" s="329"/>
      <c r="S11" s="329"/>
      <c r="T11" s="330"/>
      <c r="U11" s="329"/>
      <c r="V11" s="329"/>
      <c r="W11" s="329"/>
      <c r="X11" s="330"/>
      <c r="Y11" s="330"/>
      <c r="Z11" s="330"/>
      <c r="AA11" s="330"/>
      <c r="AB11" s="330"/>
      <c r="AC11" s="330"/>
      <c r="AD11" s="330"/>
      <c r="AE11" s="330"/>
      <c r="AF11" s="330"/>
      <c r="AG11" s="330"/>
      <c r="AH11" s="330"/>
      <c r="AI11" s="330"/>
      <c r="AJ11" s="330"/>
      <c r="AK11" s="330"/>
      <c r="AL11" s="330"/>
      <c r="AM11" s="330"/>
      <c r="AN11" s="330"/>
      <c r="AO11" s="330"/>
      <c r="AP11" s="330"/>
      <c r="AQ11" s="330"/>
      <c r="AR11" s="330"/>
      <c r="AS11" s="330"/>
      <c r="AT11" s="330"/>
      <c r="AU11" s="330"/>
      <c r="AV11" s="330"/>
      <c r="AW11" s="330"/>
      <c r="AX11" s="330"/>
      <c r="AY11" s="330"/>
      <c r="AZ11" s="330"/>
      <c r="BA11" s="330"/>
      <c r="BB11" s="330"/>
      <c r="BC11" s="330"/>
      <c r="BD11" s="330"/>
      <c r="BE11" s="330"/>
      <c r="BF11" s="330"/>
      <c r="BG11" s="330"/>
      <c r="BH11" s="330"/>
      <c r="BI11" s="330"/>
      <c r="BJ11" s="330"/>
      <c r="BK11" s="330"/>
      <c r="BL11" s="330"/>
      <c r="BM11" s="330"/>
      <c r="BN11" s="330"/>
      <c r="BO11" s="330"/>
      <c r="BP11" s="330"/>
      <c r="BQ11" s="330"/>
      <c r="BR11" s="330"/>
      <c r="BS11" s="330"/>
      <c r="BT11" s="330"/>
      <c r="BU11" s="330"/>
      <c r="BV11" s="330"/>
      <c r="BW11" s="330"/>
      <c r="BX11" s="330"/>
      <c r="BY11" s="330"/>
    </row>
    <row r="12" spans="1:77" ht="13.15" customHeight="1" x14ac:dyDescent="0.2">
      <c r="A12" s="23"/>
      <c r="B12" s="60" t="s">
        <v>114</v>
      </c>
      <c r="C12" s="262">
        <v>71</v>
      </c>
      <c r="D12" s="61" t="s">
        <v>16</v>
      </c>
      <c r="E12" s="74" t="str">
        <f>" Ikkunapinta-ala on "&amp;L12&amp;" % julkisivun pinta-alasta"</f>
        <v xml:space="preserve"> Ikkunapinta-ala on 35 % julkisivun pinta-alasta</v>
      </c>
      <c r="G12" s="176"/>
      <c r="I12" s="23"/>
      <c r="J12" s="212"/>
      <c r="K12" s="73"/>
      <c r="L12" s="69">
        <f>INT((D28+D30+D31)/(K10+0.000001)*100+0.5)</f>
        <v>35</v>
      </c>
      <c r="M12" s="208">
        <f t="shared" si="0"/>
        <v>1</v>
      </c>
      <c r="N12" s="207"/>
      <c r="O12" s="329"/>
      <c r="P12" s="329"/>
      <c r="Q12" s="329"/>
      <c r="R12" s="329"/>
      <c r="S12" s="329"/>
      <c r="T12" s="330"/>
      <c r="U12" s="329"/>
      <c r="V12" s="329"/>
      <c r="W12" s="329"/>
      <c r="X12" s="330"/>
      <c r="Y12" s="330"/>
      <c r="Z12" s="330"/>
      <c r="AA12" s="330"/>
      <c r="AB12" s="330"/>
      <c r="AC12" s="330"/>
      <c r="AD12" s="330"/>
      <c r="AE12" s="330"/>
      <c r="AF12" s="330"/>
      <c r="AG12" s="330"/>
      <c r="AH12" s="330"/>
      <c r="AI12" s="330"/>
      <c r="AJ12" s="330"/>
      <c r="AK12" s="330"/>
      <c r="AL12" s="330"/>
      <c r="AM12" s="330"/>
      <c r="AN12" s="330"/>
      <c r="AO12" s="330"/>
      <c r="AP12" s="330"/>
      <c r="AQ12" s="330"/>
      <c r="AR12" s="330"/>
      <c r="AS12" s="330"/>
      <c r="AT12" s="330"/>
      <c r="AU12" s="330"/>
      <c r="AV12" s="330"/>
      <c r="AW12" s="330"/>
      <c r="AX12" s="330"/>
      <c r="AY12" s="330"/>
      <c r="AZ12" s="330"/>
      <c r="BA12" s="330"/>
      <c r="BB12" s="330"/>
      <c r="BC12" s="330"/>
      <c r="BD12" s="330"/>
      <c r="BE12" s="330"/>
      <c r="BF12" s="330"/>
      <c r="BG12" s="330"/>
      <c r="BH12" s="330"/>
      <c r="BI12" s="330"/>
      <c r="BJ12" s="330"/>
      <c r="BK12" s="330"/>
      <c r="BL12" s="330"/>
      <c r="BM12" s="330"/>
      <c r="BN12" s="330"/>
      <c r="BO12" s="330"/>
      <c r="BP12" s="330"/>
      <c r="BQ12" s="330"/>
      <c r="BR12" s="330"/>
      <c r="BS12" s="330"/>
      <c r="BT12" s="330"/>
      <c r="BU12" s="330"/>
      <c r="BV12" s="330"/>
      <c r="BW12" s="330"/>
      <c r="BX12" s="330"/>
      <c r="BY12" s="330"/>
    </row>
    <row r="13" spans="1:77" ht="13.15" customHeight="1" x14ac:dyDescent="0.2">
      <c r="A13" s="23"/>
      <c r="B13" s="362" t="s">
        <v>2</v>
      </c>
      <c r="C13" s="363" t="s">
        <v>178</v>
      </c>
      <c r="D13" s="364"/>
      <c r="E13" s="63" t="str">
        <f>" Lämpöhäviö on "&amp;L13&amp;" % vertailutasosta"</f>
        <v xml:space="preserve"> Lämpöhäviö on 86 % vertailutasosta</v>
      </c>
      <c r="F13" s="176"/>
      <c r="G13" s="176"/>
      <c r="I13" s="42"/>
      <c r="J13" s="212"/>
      <c r="K13" s="73"/>
      <c r="L13" s="80">
        <f>INT(K32/(J32+0.000001)*100+0.5)</f>
        <v>86</v>
      </c>
      <c r="M13" s="208">
        <f t="shared" si="0"/>
        <v>1</v>
      </c>
      <c r="N13" s="207"/>
      <c r="O13" s="329"/>
      <c r="P13" s="329"/>
      <c r="Q13" s="329"/>
      <c r="R13" s="329"/>
      <c r="S13" s="329"/>
      <c r="T13" s="328"/>
      <c r="U13" s="329"/>
      <c r="V13" s="329"/>
      <c r="W13" s="329"/>
      <c r="X13" s="330"/>
      <c r="Y13" s="330"/>
      <c r="Z13" s="330"/>
      <c r="AA13" s="330"/>
      <c r="AB13" s="330"/>
      <c r="AC13" s="330"/>
      <c r="AD13" s="330"/>
      <c r="AE13" s="330"/>
      <c r="AF13" s="330"/>
      <c r="AG13" s="330"/>
      <c r="AH13" s="330"/>
      <c r="AI13" s="330"/>
      <c r="AJ13" s="330"/>
      <c r="AK13" s="330"/>
      <c r="AL13" s="330"/>
      <c r="AM13" s="330"/>
      <c r="AN13" s="330"/>
      <c r="AO13" s="330"/>
      <c r="AP13" s="330"/>
      <c r="AQ13" s="330"/>
      <c r="AR13" s="330"/>
      <c r="AS13" s="330"/>
      <c r="AT13" s="330"/>
      <c r="AU13" s="330"/>
      <c r="AV13" s="330"/>
      <c r="AW13" s="330"/>
      <c r="AX13" s="330"/>
      <c r="AY13" s="330"/>
      <c r="AZ13" s="330"/>
      <c r="BA13" s="330"/>
      <c r="BB13" s="330"/>
      <c r="BC13" s="330"/>
      <c r="BD13" s="330"/>
      <c r="BE13" s="330"/>
      <c r="BF13" s="330"/>
      <c r="BG13" s="330"/>
      <c r="BH13" s="330"/>
      <c r="BI13" s="330"/>
      <c r="BJ13" s="330"/>
      <c r="BK13" s="330"/>
      <c r="BL13" s="330"/>
      <c r="BM13" s="330"/>
      <c r="BN13" s="330"/>
      <c r="BO13" s="330"/>
      <c r="BP13" s="330"/>
      <c r="BQ13" s="330"/>
      <c r="BR13" s="330"/>
      <c r="BS13" s="330"/>
      <c r="BT13" s="330"/>
      <c r="BU13" s="330"/>
      <c r="BV13" s="330"/>
      <c r="BW13" s="330"/>
      <c r="BX13" s="330"/>
      <c r="BY13" s="330"/>
    </row>
    <row r="14" spans="1:77" ht="13.15" customHeight="1" x14ac:dyDescent="0.2">
      <c r="A14" s="23"/>
      <c r="B14" s="105"/>
      <c r="C14" s="365"/>
      <c r="D14" s="105"/>
      <c r="E14" s="177"/>
      <c r="F14" s="213"/>
      <c r="G14" s="214"/>
      <c r="I14" s="43"/>
      <c r="K14" s="73"/>
      <c r="L14" s="73"/>
      <c r="M14" s="208">
        <f t="shared" si="0"/>
        <v>1</v>
      </c>
      <c r="N14" s="207"/>
      <c r="O14" s="329"/>
      <c r="P14" s="329"/>
      <c r="Q14" s="329"/>
      <c r="R14" s="329"/>
      <c r="S14" s="329"/>
      <c r="T14" s="328"/>
      <c r="U14" s="330"/>
      <c r="V14" s="330"/>
      <c r="W14" s="330"/>
      <c r="X14" s="330"/>
      <c r="Y14" s="330"/>
      <c r="Z14" s="330"/>
      <c r="AA14" s="330"/>
      <c r="AB14" s="330"/>
      <c r="AC14" s="330"/>
      <c r="AD14" s="330"/>
      <c r="AE14" s="330"/>
      <c r="AF14" s="330"/>
      <c r="AG14" s="330"/>
      <c r="AH14" s="330"/>
      <c r="AI14" s="330"/>
      <c r="AJ14" s="330"/>
      <c r="AK14" s="330"/>
      <c r="AL14" s="330"/>
      <c r="AM14" s="330"/>
      <c r="AN14" s="330"/>
      <c r="AO14" s="330"/>
      <c r="AP14" s="330"/>
      <c r="AQ14" s="330"/>
      <c r="AR14" s="330"/>
      <c r="AS14" s="330"/>
      <c r="AT14" s="330"/>
      <c r="AU14" s="330"/>
      <c r="AV14" s="330"/>
      <c r="AW14" s="330"/>
      <c r="AX14" s="330"/>
      <c r="AY14" s="330"/>
      <c r="AZ14" s="330"/>
      <c r="BA14" s="330"/>
      <c r="BB14" s="330"/>
      <c r="BC14" s="330"/>
      <c r="BD14" s="330"/>
      <c r="BE14" s="330"/>
      <c r="BF14" s="330"/>
      <c r="BG14" s="330"/>
      <c r="BH14" s="330"/>
      <c r="BI14" s="330"/>
      <c r="BJ14" s="330"/>
      <c r="BK14" s="330"/>
      <c r="BL14" s="330"/>
      <c r="BM14" s="330"/>
      <c r="BN14" s="330"/>
      <c r="BO14" s="330"/>
      <c r="BP14" s="330"/>
      <c r="BQ14" s="330"/>
      <c r="BR14" s="330"/>
      <c r="BS14" s="330"/>
      <c r="BT14" s="330"/>
      <c r="BU14" s="330"/>
      <c r="BV14" s="330"/>
      <c r="BW14" s="330"/>
      <c r="BX14" s="330"/>
      <c r="BY14" s="330"/>
    </row>
    <row r="15" spans="1:77" ht="13.15" customHeight="1" thickBot="1" x14ac:dyDescent="0.25">
      <c r="B15" s="24"/>
      <c r="C15" s="96"/>
      <c r="D15" s="24"/>
      <c r="E15" s="42"/>
      <c r="F15" s="24"/>
      <c r="G15" s="23"/>
      <c r="H15" s="23"/>
      <c r="I15" s="20"/>
      <c r="J15" s="23"/>
      <c r="K15" s="23"/>
      <c r="L15" s="215"/>
      <c r="M15" s="208">
        <f t="shared" si="0"/>
        <v>1</v>
      </c>
      <c r="N15" s="207"/>
      <c r="O15" s="329"/>
      <c r="P15" s="329"/>
      <c r="Q15" s="329"/>
      <c r="R15" s="329"/>
      <c r="S15" s="329"/>
      <c r="T15" s="328"/>
      <c r="U15" s="330"/>
      <c r="V15" s="330"/>
      <c r="W15" s="330"/>
      <c r="X15" s="330"/>
      <c r="Y15" s="330"/>
      <c r="Z15" s="330"/>
      <c r="AA15" s="330"/>
      <c r="AB15" s="330"/>
      <c r="AC15" s="330"/>
      <c r="AD15" s="330"/>
      <c r="AE15" s="330"/>
      <c r="AF15" s="330"/>
      <c r="AG15" s="330"/>
      <c r="AH15" s="330"/>
      <c r="AI15" s="330"/>
      <c r="AJ15" s="330"/>
      <c r="AK15" s="330"/>
      <c r="AL15" s="330"/>
      <c r="AM15" s="330"/>
      <c r="AN15" s="330"/>
      <c r="AO15" s="330"/>
      <c r="AP15" s="330"/>
      <c r="AQ15" s="330"/>
      <c r="AR15" s="330"/>
      <c r="AS15" s="330"/>
      <c r="AT15" s="330"/>
      <c r="AU15" s="330"/>
      <c r="AV15" s="330"/>
      <c r="AW15" s="330"/>
      <c r="AX15" s="330"/>
      <c r="AY15" s="330"/>
      <c r="AZ15" s="330"/>
      <c r="BA15" s="330"/>
      <c r="BB15" s="330"/>
      <c r="BC15" s="330"/>
      <c r="BD15" s="330"/>
      <c r="BE15" s="330"/>
      <c r="BF15" s="330"/>
      <c r="BG15" s="330"/>
      <c r="BH15" s="330"/>
      <c r="BI15" s="330"/>
      <c r="BJ15" s="330"/>
      <c r="BK15" s="330"/>
      <c r="BL15" s="330"/>
      <c r="BM15" s="330"/>
      <c r="BN15" s="330"/>
      <c r="BO15" s="330"/>
      <c r="BP15" s="330"/>
      <c r="BQ15" s="330"/>
      <c r="BR15" s="330"/>
      <c r="BS15" s="330"/>
      <c r="BT15" s="330"/>
      <c r="BU15" s="330"/>
      <c r="BV15" s="330"/>
      <c r="BW15" s="330"/>
      <c r="BX15" s="330"/>
      <c r="BY15" s="330"/>
    </row>
    <row r="16" spans="1:77" ht="13.15" customHeight="1" x14ac:dyDescent="0.2">
      <c r="A16" s="145"/>
      <c r="B16" s="375" t="s">
        <v>20</v>
      </c>
      <c r="C16" s="27"/>
      <c r="D16" s="27"/>
      <c r="E16" s="27"/>
      <c r="F16" s="27"/>
      <c r="G16" s="27"/>
      <c r="H16" s="28"/>
      <c r="I16" s="42"/>
      <c r="J16" s="494" t="s">
        <v>21</v>
      </c>
      <c r="K16" s="495"/>
      <c r="L16" s="21"/>
      <c r="M16" s="22">
        <f t="shared" si="0"/>
        <v>1</v>
      </c>
      <c r="N16" s="207"/>
      <c r="O16" s="329"/>
      <c r="P16" s="329"/>
      <c r="Q16" s="329"/>
      <c r="R16" s="329"/>
      <c r="S16" s="329"/>
      <c r="T16" s="328"/>
      <c r="U16" s="330"/>
      <c r="V16" s="330"/>
      <c r="W16" s="330"/>
      <c r="X16" s="330"/>
      <c r="Y16" s="330"/>
      <c r="Z16" s="330"/>
      <c r="AA16" s="330"/>
      <c r="AB16" s="330"/>
      <c r="AC16" s="330"/>
      <c r="AD16" s="330"/>
      <c r="AE16" s="330"/>
      <c r="AF16" s="330"/>
      <c r="AG16" s="330"/>
      <c r="AH16" s="330"/>
      <c r="AI16" s="330"/>
      <c r="AJ16" s="330"/>
      <c r="AK16" s="330"/>
      <c r="AL16" s="330"/>
      <c r="AM16" s="330"/>
      <c r="AN16" s="330"/>
      <c r="AO16" s="330"/>
      <c r="AP16" s="330"/>
      <c r="AQ16" s="330"/>
      <c r="AR16" s="330"/>
      <c r="AS16" s="330"/>
      <c r="AT16" s="330"/>
      <c r="AU16" s="330"/>
      <c r="AV16" s="330"/>
      <c r="AW16" s="330"/>
      <c r="AX16" s="330"/>
      <c r="AY16" s="330"/>
      <c r="AZ16" s="330"/>
      <c r="BA16" s="330"/>
      <c r="BB16" s="330"/>
      <c r="BC16" s="330"/>
      <c r="BD16" s="330"/>
      <c r="BE16" s="330"/>
      <c r="BF16" s="330"/>
      <c r="BG16" s="330"/>
      <c r="BH16" s="330"/>
      <c r="BI16" s="330"/>
      <c r="BJ16" s="330"/>
      <c r="BK16" s="330"/>
      <c r="BL16" s="330"/>
      <c r="BM16" s="330"/>
      <c r="BN16" s="330"/>
      <c r="BO16" s="330"/>
      <c r="BP16" s="330"/>
      <c r="BQ16" s="330"/>
      <c r="BR16" s="330"/>
      <c r="BS16" s="330"/>
      <c r="BT16" s="330"/>
      <c r="BU16" s="330"/>
      <c r="BV16" s="330"/>
      <c r="BW16" s="330"/>
      <c r="BX16" s="330"/>
      <c r="BY16" s="330"/>
    </row>
    <row r="17" spans="1:77" ht="13.15" customHeight="1" x14ac:dyDescent="0.2">
      <c r="A17" s="145"/>
      <c r="B17" s="102"/>
      <c r="C17" s="402" t="s">
        <v>22</v>
      </c>
      <c r="D17" s="496"/>
      <c r="E17" s="402" t="s">
        <v>23</v>
      </c>
      <c r="F17" s="403"/>
      <c r="G17" s="403"/>
      <c r="H17" s="498"/>
      <c r="I17" s="103"/>
      <c r="J17" s="499" t="s">
        <v>130</v>
      </c>
      <c r="K17" s="498"/>
      <c r="L17" s="21"/>
      <c r="M17" s="22">
        <f t="shared" si="0"/>
        <v>1</v>
      </c>
      <c r="N17" s="207"/>
      <c r="O17" s="329"/>
      <c r="P17" s="329"/>
      <c r="Q17" s="329"/>
      <c r="R17" s="329"/>
      <c r="S17" s="329"/>
      <c r="T17" s="328"/>
      <c r="U17" s="328"/>
      <c r="V17" s="328"/>
      <c r="W17" s="329"/>
      <c r="X17" s="329"/>
      <c r="Y17" s="329"/>
      <c r="Z17" s="329"/>
      <c r="AA17" s="328"/>
      <c r="AB17" s="328"/>
      <c r="AC17" s="328"/>
      <c r="AD17" s="330"/>
      <c r="AE17" s="330"/>
      <c r="AF17" s="330"/>
      <c r="AG17" s="330"/>
      <c r="AH17" s="330"/>
      <c r="AI17" s="330"/>
      <c r="AJ17" s="330"/>
      <c r="AK17" s="330"/>
      <c r="AL17" s="330"/>
      <c r="AM17" s="330"/>
      <c r="AN17" s="330"/>
      <c r="AO17" s="330"/>
      <c r="AP17" s="330"/>
      <c r="AQ17" s="330"/>
      <c r="AR17" s="330"/>
      <c r="AS17" s="330"/>
      <c r="AT17" s="330"/>
      <c r="AU17" s="330"/>
      <c r="AV17" s="330"/>
      <c r="AW17" s="330"/>
      <c r="AX17" s="330"/>
      <c r="AY17" s="330"/>
      <c r="AZ17" s="330"/>
      <c r="BA17" s="330"/>
      <c r="BB17" s="330"/>
      <c r="BC17" s="330"/>
      <c r="BD17" s="330"/>
      <c r="BE17" s="330"/>
      <c r="BF17" s="330"/>
      <c r="BG17" s="330"/>
      <c r="BH17" s="330"/>
      <c r="BI17" s="330"/>
      <c r="BJ17" s="330"/>
      <c r="BK17" s="330"/>
      <c r="BL17" s="330"/>
      <c r="BM17" s="330"/>
      <c r="BN17" s="330"/>
      <c r="BO17" s="330"/>
      <c r="BP17" s="330"/>
      <c r="BQ17" s="330"/>
      <c r="BR17" s="330"/>
      <c r="BS17" s="330"/>
      <c r="BT17" s="330"/>
      <c r="BU17" s="330"/>
      <c r="BV17" s="330"/>
      <c r="BW17" s="330"/>
      <c r="BX17" s="330"/>
      <c r="BY17" s="330"/>
    </row>
    <row r="18" spans="1:77" ht="13.15" customHeight="1" x14ac:dyDescent="0.2">
      <c r="A18" s="145"/>
      <c r="B18" s="102"/>
      <c r="C18" s="529"/>
      <c r="D18" s="530"/>
      <c r="E18" s="404"/>
      <c r="F18" s="405"/>
      <c r="G18" s="405"/>
      <c r="H18" s="389"/>
      <c r="I18" s="106"/>
      <c r="J18" s="388"/>
      <c r="K18" s="389"/>
      <c r="L18" s="21"/>
      <c r="M18" s="22">
        <f t="shared" si="0"/>
        <v>1</v>
      </c>
      <c r="N18" s="207"/>
      <c r="O18" s="329"/>
      <c r="P18" s="329"/>
      <c r="Q18" s="329"/>
      <c r="R18" s="329"/>
      <c r="S18" s="329"/>
      <c r="T18" s="328"/>
      <c r="U18" s="328"/>
      <c r="V18" s="331"/>
      <c r="W18" s="329"/>
      <c r="X18" s="329"/>
      <c r="Y18" s="329"/>
      <c r="Z18" s="329"/>
      <c r="AA18" s="331"/>
      <c r="AB18" s="328"/>
      <c r="AC18" s="328"/>
      <c r="AD18" s="330"/>
      <c r="AE18" s="331"/>
      <c r="AF18" s="330"/>
      <c r="AG18" s="331"/>
      <c r="AH18" s="330"/>
      <c r="AI18" s="330"/>
      <c r="AJ18" s="330"/>
      <c r="AK18" s="330"/>
      <c r="AL18" s="330"/>
      <c r="AM18" s="330"/>
      <c r="AN18" s="330"/>
      <c r="AO18" s="330"/>
      <c r="AP18" s="330"/>
      <c r="AQ18" s="330"/>
      <c r="AR18" s="330"/>
      <c r="AS18" s="330"/>
      <c r="AT18" s="330"/>
      <c r="AU18" s="330"/>
      <c r="AV18" s="330"/>
      <c r="AW18" s="330"/>
      <c r="AX18" s="330"/>
      <c r="AY18" s="330"/>
      <c r="AZ18" s="330"/>
      <c r="BA18" s="330"/>
      <c r="BB18" s="330"/>
      <c r="BC18" s="330"/>
      <c r="BD18" s="330"/>
      <c r="BE18" s="330"/>
      <c r="BF18" s="330"/>
      <c r="BG18" s="330"/>
      <c r="BH18" s="330"/>
      <c r="BI18" s="330"/>
      <c r="BJ18" s="330"/>
      <c r="BK18" s="330"/>
      <c r="BL18" s="330"/>
      <c r="BM18" s="330"/>
      <c r="BN18" s="330"/>
      <c r="BO18" s="330"/>
      <c r="BP18" s="330"/>
      <c r="BQ18" s="330"/>
      <c r="BR18" s="330"/>
      <c r="BS18" s="330"/>
      <c r="BT18" s="330"/>
      <c r="BU18" s="330"/>
      <c r="BV18" s="330"/>
      <c r="BW18" s="330"/>
      <c r="BX18" s="330"/>
      <c r="BY18" s="330"/>
    </row>
    <row r="19" spans="1:77" ht="13.15" customHeight="1" x14ac:dyDescent="0.2">
      <c r="A19" s="145"/>
      <c r="B19" s="95" t="s">
        <v>25</v>
      </c>
      <c r="C19" s="419" t="s">
        <v>26</v>
      </c>
      <c r="D19" s="419" t="s">
        <v>27</v>
      </c>
      <c r="E19" s="428" t="s">
        <v>26</v>
      </c>
      <c r="F19" s="531"/>
      <c r="G19" s="428" t="s">
        <v>27</v>
      </c>
      <c r="H19" s="464"/>
      <c r="I19" s="216"/>
      <c r="J19" s="414" t="s">
        <v>28</v>
      </c>
      <c r="K19" s="464" t="s">
        <v>29</v>
      </c>
      <c r="L19" s="21"/>
      <c r="M19" s="22">
        <f t="shared" si="0"/>
        <v>1</v>
      </c>
      <c r="N19" s="207"/>
      <c r="O19" s="329"/>
      <c r="P19" s="329"/>
      <c r="Q19" s="329"/>
      <c r="R19" s="329"/>
      <c r="S19" s="329"/>
      <c r="T19" s="328"/>
      <c r="U19" s="328"/>
      <c r="V19" s="328"/>
      <c r="W19" s="329"/>
      <c r="X19" s="329"/>
      <c r="Y19" s="329"/>
      <c r="Z19" s="329"/>
      <c r="AA19" s="332"/>
      <c r="AB19" s="328"/>
      <c r="AC19" s="328"/>
      <c r="AD19" s="330"/>
      <c r="AE19" s="330"/>
      <c r="AF19" s="330"/>
      <c r="AG19" s="330"/>
      <c r="AH19" s="330"/>
      <c r="AI19" s="330"/>
      <c r="AJ19" s="330"/>
      <c r="AK19" s="330"/>
      <c r="AL19" s="330"/>
      <c r="AM19" s="330"/>
      <c r="AN19" s="330"/>
      <c r="AO19" s="330"/>
      <c r="AP19" s="330"/>
      <c r="AQ19" s="330"/>
      <c r="AR19" s="330"/>
      <c r="AS19" s="330"/>
      <c r="AT19" s="330"/>
      <c r="AU19" s="330"/>
      <c r="AV19" s="330"/>
      <c r="AW19" s="330"/>
      <c r="AX19" s="330"/>
      <c r="AY19" s="330"/>
      <c r="AZ19" s="330"/>
      <c r="BA19" s="330"/>
      <c r="BB19" s="330"/>
      <c r="BC19" s="330"/>
      <c r="BD19" s="330"/>
      <c r="BE19" s="330"/>
      <c r="BF19" s="330"/>
      <c r="BG19" s="330"/>
      <c r="BH19" s="330"/>
      <c r="BI19" s="330"/>
      <c r="BJ19" s="330"/>
      <c r="BK19" s="330"/>
      <c r="BL19" s="330"/>
      <c r="BM19" s="330"/>
      <c r="BN19" s="330"/>
      <c r="BO19" s="330"/>
      <c r="BP19" s="330"/>
      <c r="BQ19" s="330"/>
      <c r="BR19" s="330"/>
      <c r="BS19" s="330"/>
      <c r="BT19" s="330"/>
      <c r="BU19" s="330"/>
      <c r="BV19" s="330"/>
      <c r="BW19" s="330"/>
      <c r="BX19" s="330"/>
      <c r="BY19" s="330"/>
    </row>
    <row r="20" spans="1:77" ht="13.15" customHeight="1" x14ac:dyDescent="0.2">
      <c r="A20" s="145"/>
      <c r="B20" s="217"/>
      <c r="C20" s="419"/>
      <c r="D20" s="419"/>
      <c r="E20" s="430"/>
      <c r="F20" s="532"/>
      <c r="G20" s="430"/>
      <c r="H20" s="465"/>
      <c r="I20" s="107"/>
      <c r="J20" s="415"/>
      <c r="K20" s="465"/>
      <c r="L20" s="21"/>
      <c r="M20" s="22">
        <f t="shared" si="0"/>
        <v>1</v>
      </c>
      <c r="N20" s="207"/>
      <c r="O20" s="329"/>
      <c r="P20" s="329"/>
      <c r="Q20" s="329"/>
      <c r="R20" s="329"/>
      <c r="S20" s="329"/>
      <c r="T20" s="328"/>
      <c r="U20" s="328"/>
      <c r="V20" s="328"/>
      <c r="W20" s="329"/>
      <c r="X20" s="329"/>
      <c r="Y20" s="329"/>
      <c r="Z20" s="329"/>
      <c r="AA20" s="328"/>
      <c r="AB20" s="328"/>
      <c r="AC20" s="328"/>
      <c r="AD20" s="330"/>
      <c r="AE20" s="330"/>
      <c r="AF20" s="330"/>
      <c r="AG20" s="330"/>
      <c r="AH20" s="330"/>
      <c r="AI20" s="330"/>
      <c r="AJ20" s="330"/>
      <c r="AK20" s="330"/>
      <c r="AL20" s="330"/>
      <c r="AM20" s="330"/>
      <c r="AN20" s="330"/>
      <c r="AO20" s="330"/>
      <c r="AP20" s="330"/>
      <c r="AQ20" s="330"/>
      <c r="AR20" s="330"/>
      <c r="AS20" s="330"/>
      <c r="AT20" s="330"/>
      <c r="AU20" s="330"/>
      <c r="AV20" s="330"/>
      <c r="AW20" s="330"/>
      <c r="AX20" s="330"/>
      <c r="AY20" s="330"/>
      <c r="AZ20" s="330"/>
      <c r="BA20" s="330"/>
      <c r="BB20" s="330"/>
      <c r="BC20" s="330"/>
      <c r="BD20" s="330"/>
      <c r="BE20" s="330"/>
      <c r="BF20" s="330"/>
      <c r="BG20" s="330"/>
      <c r="BH20" s="330"/>
      <c r="BI20" s="330"/>
      <c r="BJ20" s="330"/>
      <c r="BK20" s="330"/>
      <c r="BL20" s="330"/>
      <c r="BM20" s="330"/>
      <c r="BN20" s="330"/>
      <c r="BO20" s="330"/>
      <c r="BP20" s="330"/>
      <c r="BQ20" s="330"/>
      <c r="BR20" s="330"/>
      <c r="BS20" s="330"/>
      <c r="BT20" s="330"/>
      <c r="BU20" s="330"/>
      <c r="BV20" s="330"/>
      <c r="BW20" s="330"/>
      <c r="BX20" s="330"/>
      <c r="BY20" s="330"/>
    </row>
    <row r="21" spans="1:77" ht="13.15" customHeight="1" x14ac:dyDescent="0.2">
      <c r="A21" s="145"/>
      <c r="B21" s="112" t="s">
        <v>31</v>
      </c>
      <c r="C21" s="113">
        <f>(D21+((D21+D22)=0)*((D28+C29)&gt;0)*1E-50)/(D21+D22+1E-50)*(D21+D22+D28-C28)</f>
        <v>5.1747146619841962</v>
      </c>
      <c r="D21" s="327">
        <v>4</v>
      </c>
      <c r="E21" s="502">
        <v>0.24</v>
      </c>
      <c r="F21" s="503"/>
      <c r="G21" s="504">
        <v>0.35</v>
      </c>
      <c r="H21" s="505"/>
      <c r="I21" s="218"/>
      <c r="J21" s="115">
        <f t="shared" ref="J21:J31" si="1">C21*E21</f>
        <v>1.241931518876207</v>
      </c>
      <c r="K21" s="116">
        <f>D21*G21</f>
        <v>1.4</v>
      </c>
      <c r="L21" s="21"/>
      <c r="M21" s="22">
        <f t="shared" si="0"/>
        <v>1</v>
      </c>
      <c r="N21" s="207"/>
      <c r="O21" s="329"/>
      <c r="P21" s="329"/>
      <c r="Q21" s="329"/>
      <c r="R21" s="329"/>
      <c r="S21" s="329"/>
      <c r="T21" s="328"/>
      <c r="U21" s="328"/>
      <c r="V21" s="328"/>
      <c r="W21" s="329"/>
      <c r="X21" s="329"/>
      <c r="Y21" s="329"/>
      <c r="Z21" s="329"/>
      <c r="AA21" s="328"/>
      <c r="AB21" s="328"/>
      <c r="AC21" s="328"/>
      <c r="AD21" s="330"/>
      <c r="AE21" s="330"/>
      <c r="AF21" s="330"/>
      <c r="AG21" s="330"/>
      <c r="AH21" s="330"/>
      <c r="AI21" s="330"/>
      <c r="AJ21" s="330"/>
      <c r="AK21" s="330"/>
      <c r="AL21" s="330"/>
      <c r="AM21" s="330"/>
      <c r="AN21" s="330"/>
      <c r="AO21" s="330"/>
      <c r="AP21" s="330"/>
      <c r="AQ21" s="330"/>
      <c r="AR21" s="330"/>
      <c r="AS21" s="330"/>
      <c r="AT21" s="330"/>
      <c r="AU21" s="330"/>
      <c r="AV21" s="330"/>
      <c r="AW21" s="330"/>
      <c r="AX21" s="330"/>
      <c r="AY21" s="330"/>
      <c r="AZ21" s="330"/>
      <c r="BA21" s="330"/>
      <c r="BB21" s="330"/>
      <c r="BC21" s="330"/>
      <c r="BD21" s="330"/>
      <c r="BE21" s="330"/>
      <c r="BF21" s="330"/>
      <c r="BG21" s="330"/>
      <c r="BH21" s="330"/>
      <c r="BI21" s="330"/>
      <c r="BJ21" s="330"/>
      <c r="BK21" s="330"/>
      <c r="BL21" s="330"/>
      <c r="BM21" s="330"/>
      <c r="BN21" s="330"/>
      <c r="BO21" s="330"/>
      <c r="BP21" s="330"/>
      <c r="BQ21" s="330"/>
      <c r="BR21" s="330"/>
      <c r="BS21" s="330"/>
      <c r="BT21" s="330"/>
      <c r="BU21" s="330"/>
      <c r="BV21" s="330"/>
      <c r="BW21" s="330"/>
      <c r="BX21" s="330"/>
      <c r="BY21" s="330"/>
    </row>
    <row r="22" spans="1:77" ht="13.15" customHeight="1" x14ac:dyDescent="0.2">
      <c r="A22" s="145"/>
      <c r="B22" s="370" t="s">
        <v>190</v>
      </c>
      <c r="C22" s="113">
        <f>D22/(D21+D22+1E-50)*(D21+D22+D28-C28)</f>
        <v>81.501755926251093</v>
      </c>
      <c r="D22" s="327">
        <v>63</v>
      </c>
      <c r="E22" s="502">
        <v>0.8</v>
      </c>
      <c r="F22" s="503"/>
      <c r="G22" s="504">
        <v>0.6</v>
      </c>
      <c r="H22" s="505"/>
      <c r="I22" s="218"/>
      <c r="J22" s="115">
        <f t="shared" si="1"/>
        <v>65.201404741000871</v>
      </c>
      <c r="K22" s="116">
        <f>D22*G22</f>
        <v>37.799999999999997</v>
      </c>
      <c r="L22" s="21"/>
      <c r="M22" s="22">
        <f t="shared" si="0"/>
        <v>1</v>
      </c>
      <c r="N22" s="207"/>
      <c r="O22" s="348"/>
      <c r="P22" s="348"/>
      <c r="Q22" s="329"/>
      <c r="R22" s="329"/>
      <c r="S22" s="329"/>
      <c r="T22" s="328"/>
      <c r="U22" s="328"/>
      <c r="V22" s="328"/>
      <c r="W22" s="329"/>
      <c r="X22" s="329"/>
      <c r="Y22" s="329"/>
      <c r="Z22" s="329"/>
      <c r="AA22" s="328"/>
      <c r="AB22" s="328"/>
      <c r="AC22" s="328"/>
      <c r="AD22" s="330"/>
      <c r="AE22" s="330"/>
      <c r="AF22" s="330"/>
      <c r="AG22" s="330"/>
      <c r="AH22" s="330"/>
      <c r="AI22" s="330"/>
      <c r="AJ22" s="330"/>
      <c r="AK22" s="330"/>
      <c r="AL22" s="330"/>
      <c r="AM22" s="330"/>
      <c r="AN22" s="330"/>
      <c r="AO22" s="330"/>
      <c r="AP22" s="330"/>
      <c r="AQ22" s="330"/>
      <c r="AR22" s="330"/>
      <c r="AS22" s="330"/>
      <c r="AT22" s="330"/>
      <c r="AU22" s="330"/>
      <c r="AV22" s="330"/>
      <c r="AW22" s="330"/>
      <c r="AX22" s="330"/>
      <c r="AY22" s="330"/>
      <c r="AZ22" s="330"/>
      <c r="BA22" s="330"/>
      <c r="BB22" s="330"/>
      <c r="BC22" s="330"/>
      <c r="BD22" s="330"/>
      <c r="BE22" s="330"/>
      <c r="BF22" s="330"/>
      <c r="BG22" s="330"/>
      <c r="BH22" s="330"/>
      <c r="BI22" s="330"/>
      <c r="BJ22" s="330"/>
      <c r="BK22" s="330"/>
      <c r="BL22" s="330"/>
      <c r="BM22" s="330"/>
      <c r="BN22" s="330"/>
      <c r="BO22" s="330"/>
      <c r="BP22" s="330"/>
      <c r="BQ22" s="330"/>
      <c r="BR22" s="330"/>
      <c r="BS22" s="330"/>
      <c r="BT22" s="330"/>
      <c r="BU22" s="330"/>
      <c r="BV22" s="330"/>
      <c r="BW22" s="330"/>
      <c r="BX22" s="330"/>
      <c r="BY22" s="330"/>
    </row>
    <row r="23" spans="1:77" ht="13.15" customHeight="1" x14ac:dyDescent="0.2">
      <c r="A23" s="145"/>
      <c r="B23" s="112" t="s">
        <v>32</v>
      </c>
      <c r="C23" s="113">
        <f>D23+D30+D31-C30-C31</f>
        <v>73.623529411764707</v>
      </c>
      <c r="D23" s="327">
        <v>71</v>
      </c>
      <c r="E23" s="502">
        <v>0.15</v>
      </c>
      <c r="F23" s="503"/>
      <c r="G23" s="504">
        <v>0.1</v>
      </c>
      <c r="H23" s="505"/>
      <c r="I23" s="219"/>
      <c r="J23" s="115">
        <f t="shared" si="1"/>
        <v>11.043529411764705</v>
      </c>
      <c r="K23" s="116">
        <f>D23*G23</f>
        <v>7.1000000000000005</v>
      </c>
      <c r="L23" s="21"/>
      <c r="M23" s="22">
        <f t="shared" si="0"/>
        <v>1</v>
      </c>
      <c r="N23" s="207"/>
      <c r="O23" s="348"/>
      <c r="P23" s="348"/>
      <c r="Q23" s="329"/>
      <c r="R23" s="329"/>
      <c r="S23" s="329"/>
      <c r="T23" s="328"/>
      <c r="U23" s="328"/>
      <c r="V23" s="328"/>
      <c r="W23" s="329"/>
      <c r="X23" s="329"/>
      <c r="Y23" s="329"/>
      <c r="Z23" s="329"/>
      <c r="AA23" s="328"/>
      <c r="AB23" s="328"/>
      <c r="AC23" s="328"/>
      <c r="AD23" s="330"/>
      <c r="AE23" s="330"/>
      <c r="AF23" s="330"/>
      <c r="AG23" s="330"/>
      <c r="AH23" s="330"/>
      <c r="AI23" s="330"/>
      <c r="AJ23" s="330"/>
      <c r="AK23" s="330"/>
      <c r="AL23" s="330"/>
      <c r="AM23" s="330"/>
      <c r="AN23" s="330"/>
      <c r="AO23" s="330"/>
      <c r="AP23" s="330"/>
      <c r="AQ23" s="330"/>
      <c r="AR23" s="330"/>
      <c r="AS23" s="330"/>
      <c r="AT23" s="330"/>
      <c r="AU23" s="330"/>
      <c r="AV23" s="330"/>
      <c r="AW23" s="330"/>
      <c r="AX23" s="330"/>
      <c r="AY23" s="330"/>
      <c r="AZ23" s="330"/>
      <c r="BA23" s="330"/>
      <c r="BB23" s="330"/>
      <c r="BC23" s="330"/>
      <c r="BD23" s="330"/>
      <c r="BE23" s="330"/>
      <c r="BF23" s="330"/>
      <c r="BG23" s="330"/>
      <c r="BH23" s="330"/>
      <c r="BI23" s="330"/>
      <c r="BJ23" s="330"/>
      <c r="BK23" s="330"/>
      <c r="BL23" s="330"/>
      <c r="BM23" s="330"/>
      <c r="BN23" s="330"/>
      <c r="BO23" s="330"/>
      <c r="BP23" s="330"/>
      <c r="BQ23" s="330"/>
      <c r="BR23" s="330"/>
      <c r="BS23" s="330"/>
      <c r="BT23" s="330"/>
      <c r="BU23" s="330"/>
      <c r="BV23" s="330"/>
      <c r="BW23" s="330"/>
      <c r="BX23" s="330"/>
      <c r="BY23" s="330"/>
    </row>
    <row r="24" spans="1:77" ht="13.15" customHeight="1" x14ac:dyDescent="0.2">
      <c r="A24" s="145"/>
      <c r="B24" s="112" t="s">
        <v>33</v>
      </c>
      <c r="C24" s="451"/>
      <c r="D24" s="452"/>
      <c r="E24" s="502">
        <v>0.15</v>
      </c>
      <c r="F24" s="503"/>
      <c r="G24" s="504"/>
      <c r="H24" s="505"/>
      <c r="I24" s="219"/>
      <c r="J24" s="115">
        <f t="shared" si="1"/>
        <v>0</v>
      </c>
      <c r="K24" s="116">
        <f>C24*G24</f>
        <v>0</v>
      </c>
      <c r="L24" s="21"/>
      <c r="M24" s="22">
        <f t="shared" si="0"/>
        <v>1</v>
      </c>
      <c r="N24" s="207"/>
      <c r="O24" s="349">
        <v>42730</v>
      </c>
      <c r="P24" s="348"/>
      <c r="Q24" s="329"/>
      <c r="R24" s="329"/>
      <c r="S24" s="329"/>
      <c r="T24" s="328"/>
      <c r="U24" s="328"/>
      <c r="V24" s="328"/>
      <c r="W24" s="329"/>
      <c r="X24" s="329"/>
      <c r="Y24" s="329"/>
      <c r="Z24" s="329"/>
      <c r="AA24" s="329"/>
      <c r="AB24" s="329"/>
      <c r="AC24" s="329"/>
      <c r="AD24" s="333"/>
      <c r="AE24" s="330"/>
      <c r="AF24" s="330"/>
      <c r="AG24" s="330"/>
      <c r="AH24" s="330"/>
      <c r="AI24" s="330"/>
      <c r="AJ24" s="330"/>
      <c r="AK24" s="330"/>
      <c r="AL24" s="330"/>
      <c r="AM24" s="330"/>
      <c r="AN24" s="330"/>
      <c r="AO24" s="330"/>
      <c r="AP24" s="330"/>
      <c r="AQ24" s="330"/>
      <c r="AR24" s="330"/>
      <c r="AS24" s="330"/>
      <c r="AT24" s="330"/>
      <c r="AU24" s="330"/>
      <c r="AV24" s="330"/>
      <c r="AW24" s="330"/>
      <c r="AX24" s="330"/>
      <c r="AY24" s="330"/>
      <c r="AZ24" s="330"/>
      <c r="BA24" s="330"/>
      <c r="BB24" s="330"/>
      <c r="BC24" s="330"/>
      <c r="BD24" s="330"/>
      <c r="BE24" s="330"/>
      <c r="BF24" s="330"/>
      <c r="BG24" s="330"/>
      <c r="BH24" s="330"/>
      <c r="BI24" s="330"/>
      <c r="BJ24" s="330"/>
      <c r="BK24" s="330"/>
      <c r="BL24" s="330"/>
      <c r="BM24" s="330"/>
      <c r="BN24" s="330"/>
      <c r="BO24" s="330"/>
      <c r="BP24" s="330"/>
      <c r="BQ24" s="330"/>
      <c r="BR24" s="330"/>
      <c r="BS24" s="330"/>
      <c r="BT24" s="330"/>
      <c r="BU24" s="330"/>
      <c r="BV24" s="330"/>
      <c r="BW24" s="330"/>
      <c r="BX24" s="330"/>
      <c r="BY24" s="330"/>
    </row>
    <row r="25" spans="1:77" ht="13.15" customHeight="1" x14ac:dyDescent="0.2">
      <c r="A25" s="145"/>
      <c r="B25" s="120" t="s">
        <v>161</v>
      </c>
      <c r="C25" s="451"/>
      <c r="D25" s="452"/>
      <c r="E25" s="502">
        <v>0.19</v>
      </c>
      <c r="F25" s="503"/>
      <c r="G25" s="504"/>
      <c r="H25" s="505"/>
      <c r="I25" s="219"/>
      <c r="J25" s="115">
        <f t="shared" si="1"/>
        <v>0</v>
      </c>
      <c r="K25" s="116">
        <f>C25*G25</f>
        <v>0</v>
      </c>
      <c r="L25" s="21"/>
      <c r="M25" s="22">
        <f t="shared" si="0"/>
        <v>1</v>
      </c>
      <c r="N25" s="207"/>
      <c r="O25" s="348"/>
      <c r="P25" s="348"/>
      <c r="Q25" s="329"/>
      <c r="R25" s="329"/>
      <c r="S25" s="329"/>
      <c r="T25" s="328"/>
      <c r="U25" s="328"/>
      <c r="V25" s="334"/>
      <c r="W25" s="329"/>
      <c r="X25" s="329"/>
      <c r="Y25" s="329"/>
      <c r="Z25" s="335"/>
      <c r="AA25" s="329"/>
      <c r="AB25" s="329"/>
      <c r="AC25" s="336"/>
      <c r="AD25" s="337"/>
      <c r="AE25" s="337"/>
      <c r="AF25" s="337"/>
      <c r="AG25" s="330"/>
      <c r="AH25" s="330"/>
      <c r="AI25" s="330"/>
      <c r="AJ25" s="330"/>
      <c r="AK25" s="330"/>
      <c r="AL25" s="330"/>
      <c r="AM25" s="330"/>
      <c r="AN25" s="330"/>
      <c r="AO25" s="330"/>
      <c r="AP25" s="330"/>
      <c r="AQ25" s="330"/>
      <c r="AR25" s="330"/>
      <c r="AS25" s="330"/>
      <c r="AT25" s="330"/>
      <c r="AU25" s="330"/>
      <c r="AV25" s="330"/>
      <c r="AW25" s="330"/>
      <c r="AX25" s="330"/>
      <c r="AY25" s="330"/>
      <c r="AZ25" s="330"/>
      <c r="BA25" s="330"/>
      <c r="BB25" s="330"/>
      <c r="BC25" s="330"/>
      <c r="BD25" s="330"/>
      <c r="BE25" s="330"/>
      <c r="BF25" s="330"/>
      <c r="BG25" s="330"/>
      <c r="BH25" s="330"/>
      <c r="BI25" s="330"/>
      <c r="BJ25" s="330"/>
      <c r="BK25" s="330"/>
      <c r="BL25" s="330"/>
      <c r="BM25" s="330"/>
      <c r="BN25" s="330"/>
      <c r="BO25" s="330"/>
      <c r="BP25" s="330"/>
      <c r="BQ25" s="330"/>
      <c r="BR25" s="330"/>
      <c r="BS25" s="330"/>
      <c r="BT25" s="330"/>
      <c r="BU25" s="330"/>
      <c r="BV25" s="330"/>
      <c r="BW25" s="330"/>
      <c r="BX25" s="330"/>
      <c r="BY25" s="330"/>
    </row>
    <row r="26" spans="1:77" ht="13.15" customHeight="1" x14ac:dyDescent="0.2">
      <c r="A26" s="145"/>
      <c r="B26" s="120" t="s">
        <v>162</v>
      </c>
      <c r="C26" s="451">
        <v>71</v>
      </c>
      <c r="D26" s="452"/>
      <c r="E26" s="502">
        <v>0.24</v>
      </c>
      <c r="F26" s="503"/>
      <c r="G26" s="504">
        <v>0.2</v>
      </c>
      <c r="H26" s="505"/>
      <c r="I26" s="219"/>
      <c r="J26" s="115">
        <f t="shared" si="1"/>
        <v>17.04</v>
      </c>
      <c r="K26" s="116">
        <f>C26*G26</f>
        <v>14.200000000000001</v>
      </c>
      <c r="L26" s="21"/>
      <c r="M26" s="22">
        <f t="shared" si="0"/>
        <v>1</v>
      </c>
      <c r="N26" s="207"/>
      <c r="O26" s="348"/>
      <c r="P26" s="348"/>
      <c r="Q26" s="329"/>
      <c r="R26" s="329"/>
      <c r="S26" s="329"/>
      <c r="T26" s="328"/>
      <c r="U26" s="328"/>
      <c r="V26" s="338"/>
      <c r="W26" s="329"/>
      <c r="X26" s="329"/>
      <c r="Y26" s="329"/>
      <c r="Z26" s="335"/>
      <c r="AA26" s="335"/>
      <c r="AB26" s="329"/>
      <c r="AC26" s="329"/>
      <c r="AD26" s="337"/>
      <c r="AE26" s="339"/>
      <c r="AF26" s="340"/>
      <c r="AG26" s="330"/>
      <c r="AH26" s="333"/>
      <c r="AI26" s="330"/>
      <c r="AJ26" s="330"/>
      <c r="AK26" s="330"/>
      <c r="AL26" s="330"/>
      <c r="AM26" s="330"/>
      <c r="AN26" s="330"/>
      <c r="AO26" s="330"/>
      <c r="AP26" s="330"/>
      <c r="AQ26" s="330"/>
      <c r="AR26" s="330"/>
      <c r="AS26" s="330"/>
      <c r="AT26" s="330"/>
      <c r="AU26" s="330"/>
      <c r="AV26" s="330"/>
      <c r="AW26" s="330"/>
      <c r="AX26" s="330"/>
      <c r="AY26" s="330"/>
      <c r="AZ26" s="330"/>
      <c r="BA26" s="330"/>
      <c r="BB26" s="330"/>
      <c r="BC26" s="330"/>
      <c r="BD26" s="330"/>
      <c r="BE26" s="330"/>
      <c r="BF26" s="330"/>
      <c r="BG26" s="330"/>
      <c r="BH26" s="330"/>
      <c r="BI26" s="330"/>
      <c r="BJ26" s="330"/>
      <c r="BK26" s="330"/>
      <c r="BL26" s="330"/>
      <c r="BM26" s="330"/>
      <c r="BN26" s="330"/>
      <c r="BO26" s="330"/>
      <c r="BP26" s="330"/>
      <c r="BQ26" s="330"/>
      <c r="BR26" s="330"/>
      <c r="BS26" s="330"/>
      <c r="BT26" s="330"/>
      <c r="BU26" s="330"/>
      <c r="BV26" s="330"/>
      <c r="BW26" s="330"/>
      <c r="BX26" s="330"/>
      <c r="BY26" s="330"/>
    </row>
    <row r="27" spans="1:77" ht="13.15" customHeight="1" x14ac:dyDescent="0.2">
      <c r="A27" s="145"/>
      <c r="B27" s="120" t="s">
        <v>163</v>
      </c>
      <c r="C27" s="451"/>
      <c r="D27" s="452"/>
      <c r="E27" s="502">
        <v>0.24</v>
      </c>
      <c r="F27" s="503"/>
      <c r="G27" s="504"/>
      <c r="H27" s="505"/>
      <c r="I27" s="219"/>
      <c r="J27" s="115">
        <f t="shared" si="1"/>
        <v>0</v>
      </c>
      <c r="K27" s="116">
        <f>C27*G27</f>
        <v>0</v>
      </c>
      <c r="L27" s="21"/>
      <c r="M27" s="22">
        <f t="shared" si="0"/>
        <v>1</v>
      </c>
      <c r="N27" s="207"/>
      <c r="O27" s="348"/>
      <c r="P27" s="348"/>
      <c r="Q27" s="329"/>
      <c r="R27" s="329"/>
      <c r="S27" s="329"/>
      <c r="T27" s="328"/>
      <c r="U27" s="330"/>
      <c r="V27" s="338"/>
      <c r="W27" s="329"/>
      <c r="X27" s="329"/>
      <c r="Y27" s="329"/>
      <c r="Z27" s="335"/>
      <c r="AA27" s="335"/>
      <c r="AB27" s="329"/>
      <c r="AC27" s="329"/>
      <c r="AD27" s="337"/>
      <c r="AE27" s="331"/>
      <c r="AF27" s="340"/>
      <c r="AG27" s="330"/>
      <c r="AH27" s="333"/>
      <c r="AI27" s="330"/>
      <c r="AJ27" s="330"/>
      <c r="AK27" s="330"/>
      <c r="AL27" s="330"/>
      <c r="AM27" s="330"/>
      <c r="AN27" s="330"/>
      <c r="AO27" s="330"/>
      <c r="AP27" s="330"/>
      <c r="AQ27" s="330"/>
      <c r="AR27" s="330"/>
      <c r="AS27" s="330"/>
      <c r="AT27" s="330"/>
      <c r="AU27" s="330"/>
      <c r="AV27" s="330"/>
      <c r="AW27" s="330"/>
      <c r="AX27" s="330"/>
      <c r="AY27" s="330"/>
      <c r="AZ27" s="330"/>
      <c r="BA27" s="330"/>
      <c r="BB27" s="330"/>
      <c r="BC27" s="330"/>
      <c r="BD27" s="330"/>
      <c r="BE27" s="330"/>
      <c r="BF27" s="330"/>
      <c r="BG27" s="330"/>
      <c r="BH27" s="330"/>
      <c r="BI27" s="330"/>
      <c r="BJ27" s="330"/>
      <c r="BK27" s="330"/>
      <c r="BL27" s="330"/>
      <c r="BM27" s="330"/>
      <c r="BN27" s="330"/>
      <c r="BO27" s="330"/>
      <c r="BP27" s="330"/>
      <c r="BQ27" s="330"/>
      <c r="BR27" s="330"/>
      <c r="BS27" s="330"/>
      <c r="BT27" s="330"/>
      <c r="BU27" s="330"/>
      <c r="BV27" s="330"/>
      <c r="BW27" s="330"/>
      <c r="BX27" s="330"/>
      <c r="BY27" s="330"/>
    </row>
    <row r="28" spans="1:77" ht="13.15" customHeight="1" x14ac:dyDescent="0.2">
      <c r="A28" s="145"/>
      <c r="B28" s="112" t="s">
        <v>35</v>
      </c>
      <c r="C28" s="15">
        <f>O31</f>
        <v>10.323529411764707</v>
      </c>
      <c r="D28" s="324">
        <v>30</v>
      </c>
      <c r="E28" s="502">
        <v>1.4</v>
      </c>
      <c r="F28" s="503"/>
      <c r="G28" s="504">
        <v>1</v>
      </c>
      <c r="H28" s="505"/>
      <c r="I28" s="219"/>
      <c r="J28" s="115">
        <f t="shared" si="1"/>
        <v>14.452941176470588</v>
      </c>
      <c r="K28" s="116">
        <f>D28*G28</f>
        <v>30</v>
      </c>
      <c r="L28" s="21"/>
      <c r="M28" s="22">
        <f t="shared" si="0"/>
        <v>1</v>
      </c>
      <c r="N28" s="207"/>
      <c r="O28" s="350">
        <f>MIN(0.5*K10,0.15*C11)</f>
        <v>11.7</v>
      </c>
      <c r="P28" s="348"/>
      <c r="Q28" s="329"/>
      <c r="R28" s="329"/>
      <c r="S28" s="329"/>
      <c r="T28" s="328"/>
      <c r="U28" s="330"/>
      <c r="V28" s="338"/>
      <c r="W28" s="329"/>
      <c r="X28" s="329"/>
      <c r="Y28" s="329"/>
      <c r="Z28" s="335"/>
      <c r="AA28" s="335"/>
      <c r="AB28" s="329"/>
      <c r="AC28" s="329"/>
      <c r="AD28" s="337"/>
      <c r="AE28" s="331"/>
      <c r="AF28" s="340"/>
      <c r="AG28" s="330"/>
      <c r="AH28" s="333"/>
      <c r="AI28" s="330"/>
      <c r="AJ28" s="330"/>
      <c r="AK28" s="330"/>
      <c r="AL28" s="330"/>
      <c r="AM28" s="330"/>
      <c r="AN28" s="330"/>
      <c r="AO28" s="330"/>
      <c r="AP28" s="330"/>
      <c r="AQ28" s="330"/>
      <c r="AR28" s="330"/>
      <c r="AS28" s="330"/>
      <c r="AT28" s="330"/>
      <c r="AU28" s="330"/>
      <c r="AV28" s="330"/>
      <c r="AW28" s="330"/>
      <c r="AX28" s="330"/>
      <c r="AY28" s="330"/>
      <c r="AZ28" s="330"/>
      <c r="BA28" s="330"/>
      <c r="BB28" s="330"/>
      <c r="BC28" s="330"/>
      <c r="BD28" s="330"/>
      <c r="BE28" s="330"/>
      <c r="BF28" s="330"/>
      <c r="BG28" s="330"/>
      <c r="BH28" s="330"/>
      <c r="BI28" s="330"/>
      <c r="BJ28" s="330"/>
      <c r="BK28" s="330"/>
      <c r="BL28" s="330"/>
      <c r="BM28" s="330"/>
      <c r="BN28" s="330"/>
      <c r="BO28" s="330"/>
      <c r="BP28" s="330"/>
      <c r="BQ28" s="330"/>
      <c r="BR28" s="330"/>
      <c r="BS28" s="330"/>
      <c r="BT28" s="330"/>
      <c r="BU28" s="330"/>
      <c r="BV28" s="330"/>
      <c r="BW28" s="330"/>
      <c r="BX28" s="330"/>
      <c r="BY28" s="330"/>
    </row>
    <row r="29" spans="1:77" ht="13.15" customHeight="1" x14ac:dyDescent="0.2">
      <c r="A29" s="145"/>
      <c r="B29" s="120" t="s">
        <v>185</v>
      </c>
      <c r="C29" s="527">
        <v>5.7</v>
      </c>
      <c r="D29" s="528"/>
      <c r="E29" s="502">
        <v>1.4</v>
      </c>
      <c r="F29" s="503"/>
      <c r="G29" s="504">
        <v>1</v>
      </c>
      <c r="H29" s="505"/>
      <c r="I29" s="219"/>
      <c r="J29" s="115">
        <f t="shared" si="1"/>
        <v>7.9799999999999995</v>
      </c>
      <c r="K29" s="116">
        <f>C29*G29</f>
        <v>5.7</v>
      </c>
      <c r="L29" s="21"/>
      <c r="M29" s="22">
        <f t="shared" si="0"/>
        <v>1</v>
      </c>
      <c r="N29" s="207"/>
      <c r="O29" s="351">
        <f>D28+D30+D31</f>
        <v>34</v>
      </c>
      <c r="P29" s="348"/>
      <c r="Q29" s="329"/>
      <c r="R29" s="329"/>
      <c r="S29" s="329"/>
      <c r="T29" s="328"/>
      <c r="U29" s="328"/>
      <c r="V29" s="328"/>
      <c r="W29" s="329"/>
      <c r="X29" s="329"/>
      <c r="Y29" s="329"/>
      <c r="Z29" s="329"/>
      <c r="AA29" s="329"/>
      <c r="AB29" s="329"/>
      <c r="AC29" s="329"/>
      <c r="AD29" s="337"/>
      <c r="AE29" s="337"/>
      <c r="AF29" s="337"/>
      <c r="AG29" s="330"/>
      <c r="AH29" s="330"/>
      <c r="AI29" s="330"/>
      <c r="AJ29" s="330"/>
      <c r="AK29" s="330"/>
      <c r="AL29" s="330"/>
      <c r="AM29" s="330"/>
      <c r="AN29" s="330"/>
      <c r="AO29" s="330"/>
      <c r="AP29" s="330"/>
      <c r="AQ29" s="330"/>
      <c r="AR29" s="330"/>
      <c r="AS29" s="330"/>
      <c r="AT29" s="330"/>
      <c r="AU29" s="330"/>
      <c r="AV29" s="330"/>
      <c r="AW29" s="330"/>
      <c r="AX29" s="330"/>
      <c r="AY29" s="330"/>
      <c r="AZ29" s="330"/>
      <c r="BA29" s="330"/>
      <c r="BB29" s="330"/>
      <c r="BC29" s="330"/>
      <c r="BD29" s="330"/>
      <c r="BE29" s="330"/>
      <c r="BF29" s="330"/>
      <c r="BG29" s="330"/>
      <c r="BH29" s="330"/>
      <c r="BI29" s="330"/>
      <c r="BJ29" s="330"/>
      <c r="BK29" s="330"/>
      <c r="BL29" s="330"/>
      <c r="BM29" s="330"/>
      <c r="BN29" s="330"/>
      <c r="BO29" s="330"/>
      <c r="BP29" s="330"/>
      <c r="BQ29" s="330"/>
      <c r="BR29" s="330"/>
      <c r="BS29" s="330"/>
      <c r="BT29" s="330"/>
      <c r="BU29" s="330"/>
      <c r="BV29" s="330"/>
      <c r="BW29" s="330"/>
      <c r="BX29" s="330"/>
      <c r="BY29" s="330"/>
    </row>
    <row r="30" spans="1:77" ht="13.15" customHeight="1" x14ac:dyDescent="0.2">
      <c r="A30" s="145"/>
      <c r="B30" s="112" t="s">
        <v>37</v>
      </c>
      <c r="C30" s="15">
        <f>O32</f>
        <v>1.3764705882352941</v>
      </c>
      <c r="D30" s="325">
        <v>4</v>
      </c>
      <c r="E30" s="502">
        <v>1.4</v>
      </c>
      <c r="F30" s="503"/>
      <c r="G30" s="504">
        <v>1.4</v>
      </c>
      <c r="H30" s="505"/>
      <c r="I30" s="219"/>
      <c r="J30" s="115">
        <f t="shared" si="1"/>
        <v>1.9270588235294117</v>
      </c>
      <c r="K30" s="116">
        <f>D30*G30</f>
        <v>5.6</v>
      </c>
      <c r="L30" s="21"/>
      <c r="M30" s="22">
        <f t="shared" si="0"/>
        <v>1</v>
      </c>
      <c r="N30" s="207"/>
      <c r="O30" s="348">
        <f>O28/(O29+1E-50)</f>
        <v>0.34411764705882353</v>
      </c>
      <c r="P30" s="348"/>
      <c r="Q30" s="329"/>
      <c r="R30" s="329"/>
      <c r="S30" s="329"/>
      <c r="T30" s="328"/>
      <c r="U30" s="328"/>
      <c r="V30" s="328"/>
      <c r="W30" s="329"/>
      <c r="X30" s="328"/>
      <c r="Y30" s="329"/>
      <c r="Z30" s="329"/>
      <c r="AA30" s="328"/>
      <c r="AB30" s="328"/>
      <c r="AC30" s="328"/>
      <c r="AD30" s="337"/>
      <c r="AE30" s="337"/>
      <c r="AF30" s="337"/>
      <c r="AG30" s="330"/>
      <c r="AH30" s="330"/>
      <c r="AI30" s="330"/>
      <c r="AJ30" s="330"/>
      <c r="AK30" s="330"/>
      <c r="AL30" s="330"/>
      <c r="AM30" s="330"/>
      <c r="AN30" s="330"/>
      <c r="AO30" s="330"/>
      <c r="AP30" s="330"/>
      <c r="AQ30" s="330"/>
      <c r="AR30" s="330"/>
      <c r="AS30" s="330"/>
      <c r="AT30" s="330"/>
      <c r="AU30" s="330"/>
      <c r="AV30" s="330"/>
      <c r="AW30" s="330"/>
      <c r="AX30" s="330"/>
      <c r="AY30" s="330"/>
      <c r="AZ30" s="330"/>
      <c r="BA30" s="330"/>
      <c r="BB30" s="330"/>
      <c r="BC30" s="330"/>
      <c r="BD30" s="330"/>
      <c r="BE30" s="330"/>
      <c r="BF30" s="330"/>
      <c r="BG30" s="330"/>
      <c r="BH30" s="330"/>
      <c r="BI30" s="330"/>
      <c r="BJ30" s="330"/>
      <c r="BK30" s="330"/>
      <c r="BL30" s="330"/>
      <c r="BM30" s="330"/>
      <c r="BN30" s="330"/>
      <c r="BO30" s="330"/>
      <c r="BP30" s="330"/>
      <c r="BQ30" s="330"/>
      <c r="BR30" s="330"/>
      <c r="BS30" s="330"/>
      <c r="BT30" s="330"/>
      <c r="BU30" s="330"/>
      <c r="BV30" s="330"/>
      <c r="BW30" s="330"/>
      <c r="BX30" s="330"/>
      <c r="BY30" s="330"/>
    </row>
    <row r="31" spans="1:77" ht="13.15" customHeight="1" thickBot="1" x14ac:dyDescent="0.25">
      <c r="A31" s="145"/>
      <c r="B31" s="112" t="s">
        <v>112</v>
      </c>
      <c r="C31" s="15">
        <f>O33</f>
        <v>0</v>
      </c>
      <c r="D31" s="326"/>
      <c r="E31" s="519">
        <v>1.4</v>
      </c>
      <c r="F31" s="520"/>
      <c r="G31" s="521"/>
      <c r="H31" s="522"/>
      <c r="I31" s="219"/>
      <c r="J31" s="115">
        <f t="shared" si="1"/>
        <v>0</v>
      </c>
      <c r="K31" s="116">
        <f>D31*G31</f>
        <v>0</v>
      </c>
      <c r="L31" s="21"/>
      <c r="M31" s="22">
        <f t="shared" si="0"/>
        <v>1</v>
      </c>
      <c r="N31" s="207"/>
      <c r="O31" s="348">
        <f>O30*D28</f>
        <v>10.323529411764707</v>
      </c>
      <c r="P31" s="348"/>
      <c r="Q31" s="329"/>
      <c r="R31" s="329"/>
      <c r="S31" s="329"/>
      <c r="T31" s="328"/>
      <c r="U31" s="341"/>
      <c r="V31" s="328"/>
      <c r="W31" s="329"/>
      <c r="X31" s="328"/>
      <c r="Y31" s="329"/>
      <c r="Z31" s="329"/>
      <c r="AA31" s="328"/>
      <c r="AB31" s="328"/>
      <c r="AC31" s="328"/>
      <c r="AD31" s="337"/>
      <c r="AE31" s="337"/>
      <c r="AF31" s="337"/>
      <c r="AG31" s="330"/>
      <c r="AH31" s="330"/>
      <c r="AI31" s="330"/>
      <c r="AJ31" s="330"/>
      <c r="AK31" s="330"/>
      <c r="AL31" s="330"/>
      <c r="AM31" s="330"/>
      <c r="AN31" s="330"/>
      <c r="AO31" s="330"/>
      <c r="AP31" s="330"/>
      <c r="AQ31" s="330"/>
      <c r="AR31" s="330"/>
      <c r="AS31" s="330"/>
      <c r="AT31" s="330"/>
      <c r="AU31" s="330"/>
      <c r="AV31" s="330"/>
      <c r="AW31" s="330"/>
      <c r="AX31" s="330"/>
      <c r="AY31" s="330"/>
      <c r="AZ31" s="330"/>
      <c r="BA31" s="330"/>
      <c r="BB31" s="330"/>
      <c r="BC31" s="330"/>
      <c r="BD31" s="330"/>
      <c r="BE31" s="330"/>
      <c r="BF31" s="330"/>
      <c r="BG31" s="330"/>
      <c r="BH31" s="330"/>
      <c r="BI31" s="330"/>
      <c r="BJ31" s="330"/>
      <c r="BK31" s="330"/>
      <c r="BL31" s="330"/>
      <c r="BM31" s="330"/>
      <c r="BN31" s="330"/>
      <c r="BO31" s="330"/>
      <c r="BP31" s="330"/>
      <c r="BQ31" s="330"/>
      <c r="BR31" s="330"/>
      <c r="BS31" s="330"/>
      <c r="BT31" s="330"/>
      <c r="BU31" s="330"/>
      <c r="BV31" s="330"/>
      <c r="BW31" s="330"/>
      <c r="BX31" s="330"/>
      <c r="BY31" s="330"/>
    </row>
    <row r="32" spans="1:77" ht="13.15" customHeight="1" thickBot="1" x14ac:dyDescent="0.25">
      <c r="A32" s="145"/>
      <c r="B32" s="140" t="s">
        <v>120</v>
      </c>
      <c r="C32" s="269">
        <f>SUM(C21:C23,C24,C25,C26,C27,C28,C29,C30,C31)</f>
        <v>248.7</v>
      </c>
      <c r="D32" s="269">
        <f>SUM(D21:D23,C24,C25,C26,C27,D28,C29,D30,D31)</f>
        <v>248.7</v>
      </c>
      <c r="E32" s="141"/>
      <c r="F32" s="141"/>
      <c r="G32" s="141"/>
      <c r="H32" s="142"/>
      <c r="I32" s="220"/>
      <c r="J32" s="143">
        <f>SUM(J21:J31)</f>
        <v>118.88686567164179</v>
      </c>
      <c r="K32" s="144">
        <f>SUM(K21:K31)</f>
        <v>101.8</v>
      </c>
      <c r="L32" s="21"/>
      <c r="M32" s="22">
        <f t="shared" si="0"/>
        <v>1</v>
      </c>
      <c r="N32" s="207"/>
      <c r="O32" s="348">
        <f>O30*D30</f>
        <v>1.3764705882352941</v>
      </c>
      <c r="P32" s="348"/>
      <c r="Q32" s="329"/>
      <c r="R32" s="329"/>
      <c r="S32" s="329"/>
      <c r="T32" s="328"/>
      <c r="U32" s="328"/>
      <c r="V32" s="328"/>
      <c r="W32" s="329"/>
      <c r="X32" s="328"/>
      <c r="Y32" s="329"/>
      <c r="Z32" s="329"/>
      <c r="AA32" s="328"/>
      <c r="AB32" s="328"/>
      <c r="AC32" s="328"/>
      <c r="AD32" s="337"/>
      <c r="AE32" s="337"/>
      <c r="AF32" s="337"/>
      <c r="AG32" s="330"/>
      <c r="AH32" s="330"/>
      <c r="AI32" s="330"/>
      <c r="AJ32" s="330"/>
      <c r="AK32" s="330"/>
      <c r="AL32" s="330"/>
      <c r="AM32" s="330"/>
      <c r="AN32" s="330"/>
      <c r="AO32" s="330"/>
      <c r="AP32" s="330"/>
      <c r="AQ32" s="330"/>
      <c r="AR32" s="330"/>
      <c r="AS32" s="330"/>
      <c r="AT32" s="330"/>
      <c r="AU32" s="330"/>
      <c r="AV32" s="330"/>
      <c r="AW32" s="330"/>
      <c r="AX32" s="330"/>
      <c r="AY32" s="330"/>
      <c r="AZ32" s="330"/>
      <c r="BA32" s="330"/>
      <c r="BB32" s="330"/>
      <c r="BC32" s="330"/>
      <c r="BD32" s="330"/>
      <c r="BE32" s="330"/>
      <c r="BF32" s="330"/>
      <c r="BG32" s="330"/>
      <c r="BH32" s="330"/>
      <c r="BI32" s="330"/>
      <c r="BJ32" s="330"/>
      <c r="BK32" s="330"/>
      <c r="BL32" s="330"/>
      <c r="BM32" s="330"/>
      <c r="BN32" s="330"/>
      <c r="BO32" s="330"/>
      <c r="BP32" s="330"/>
      <c r="BQ32" s="330"/>
      <c r="BR32" s="330"/>
      <c r="BS32" s="330"/>
      <c r="BT32" s="330"/>
      <c r="BU32" s="330"/>
      <c r="BV32" s="330"/>
      <c r="BW32" s="330"/>
      <c r="BX32" s="330"/>
      <c r="BY32" s="330"/>
    </row>
    <row r="33" spans="1:77" ht="18.600000000000001" customHeight="1" x14ac:dyDescent="0.2">
      <c r="B33" s="205" t="s">
        <v>186</v>
      </c>
      <c r="C33" s="201"/>
      <c r="D33" s="201"/>
      <c r="E33" s="155"/>
      <c r="F33" s="155"/>
      <c r="G33" s="202"/>
      <c r="H33" s="202"/>
      <c r="I33" s="189"/>
      <c r="J33" s="203"/>
      <c r="K33" s="204"/>
      <c r="L33" s="21"/>
      <c r="M33" s="22">
        <f t="shared" si="0"/>
        <v>1</v>
      </c>
      <c r="N33" s="207"/>
      <c r="O33" s="348">
        <f>O30*D31</f>
        <v>0</v>
      </c>
      <c r="P33" s="348"/>
      <c r="Q33" s="329"/>
      <c r="R33" s="329"/>
      <c r="S33" s="329"/>
      <c r="T33" s="328"/>
      <c r="U33" s="328"/>
      <c r="V33" s="328"/>
      <c r="W33" s="329"/>
      <c r="X33" s="328"/>
      <c r="Y33" s="329"/>
      <c r="Z33" s="329"/>
      <c r="AA33" s="328"/>
      <c r="AB33" s="328"/>
      <c r="AC33" s="328"/>
      <c r="AD33" s="337"/>
      <c r="AE33" s="337"/>
      <c r="AF33" s="337"/>
      <c r="AG33" s="330"/>
      <c r="AH33" s="330"/>
      <c r="AI33" s="330"/>
      <c r="AJ33" s="330"/>
      <c r="AK33" s="330"/>
      <c r="AL33" s="330"/>
      <c r="AM33" s="330"/>
      <c r="AN33" s="330"/>
      <c r="AO33" s="330"/>
      <c r="AP33" s="330"/>
      <c r="AQ33" s="330"/>
      <c r="AR33" s="330"/>
      <c r="AS33" s="330"/>
      <c r="AT33" s="330"/>
      <c r="AU33" s="330"/>
      <c r="AV33" s="330"/>
      <c r="AW33" s="330"/>
      <c r="AX33" s="330"/>
      <c r="AY33" s="330"/>
      <c r="AZ33" s="330"/>
      <c r="BA33" s="330"/>
      <c r="BB33" s="330"/>
      <c r="BC33" s="330"/>
      <c r="BD33" s="330"/>
      <c r="BE33" s="330"/>
      <c r="BF33" s="330"/>
      <c r="BG33" s="330"/>
      <c r="BH33" s="330"/>
      <c r="BI33" s="330"/>
      <c r="BJ33" s="330"/>
      <c r="BK33" s="330"/>
      <c r="BL33" s="330"/>
      <c r="BM33" s="330"/>
      <c r="BN33" s="330"/>
      <c r="BO33" s="330"/>
      <c r="BP33" s="330"/>
      <c r="BQ33" s="330"/>
      <c r="BR33" s="330"/>
      <c r="BS33" s="330"/>
      <c r="BT33" s="330"/>
      <c r="BU33" s="330"/>
      <c r="BV33" s="330"/>
      <c r="BW33" s="330"/>
      <c r="BX33" s="330"/>
      <c r="BY33" s="330"/>
    </row>
    <row r="34" spans="1:77" ht="13.15" customHeight="1" x14ac:dyDescent="0.2">
      <c r="B34" s="205" t="s">
        <v>182</v>
      </c>
      <c r="C34" s="206"/>
      <c r="D34" s="206"/>
      <c r="E34" s="206"/>
      <c r="F34" s="206"/>
      <c r="G34" s="206"/>
      <c r="H34" s="206"/>
      <c r="I34" s="206"/>
      <c r="J34" s="206"/>
      <c r="K34" s="206"/>
      <c r="L34" s="21"/>
      <c r="M34" s="22">
        <f t="shared" si="0"/>
        <v>1</v>
      </c>
      <c r="N34" s="207"/>
      <c r="O34" s="348"/>
      <c r="P34" s="348"/>
      <c r="Q34" s="329"/>
      <c r="R34" s="329"/>
      <c r="S34" s="329"/>
      <c r="T34" s="328"/>
      <c r="U34" s="328"/>
      <c r="V34" s="328"/>
      <c r="W34" s="329"/>
      <c r="X34" s="328"/>
      <c r="Y34" s="329"/>
      <c r="Z34" s="329"/>
      <c r="AA34" s="328"/>
      <c r="AB34" s="328"/>
      <c r="AC34" s="328"/>
      <c r="AD34" s="337"/>
      <c r="AE34" s="337"/>
      <c r="AF34" s="337"/>
      <c r="AG34" s="330"/>
      <c r="AH34" s="330"/>
      <c r="AI34" s="330"/>
      <c r="AJ34" s="330"/>
      <c r="AK34" s="330"/>
      <c r="AL34" s="330"/>
      <c r="AM34" s="330"/>
      <c r="AN34" s="330"/>
      <c r="AO34" s="330"/>
      <c r="AP34" s="330"/>
      <c r="AQ34" s="330"/>
      <c r="AR34" s="330"/>
      <c r="AS34" s="330"/>
      <c r="AT34" s="330"/>
      <c r="AU34" s="330"/>
      <c r="AV34" s="330"/>
      <c r="AW34" s="330"/>
      <c r="AX34" s="330"/>
      <c r="AY34" s="330"/>
      <c r="AZ34" s="330"/>
      <c r="BA34" s="330"/>
      <c r="BB34" s="330"/>
      <c r="BC34" s="330"/>
      <c r="BD34" s="330"/>
      <c r="BE34" s="330"/>
      <c r="BF34" s="330"/>
      <c r="BG34" s="330"/>
      <c r="BH34" s="330"/>
      <c r="BI34" s="330"/>
      <c r="BJ34" s="330"/>
      <c r="BK34" s="330"/>
      <c r="BL34" s="330"/>
      <c r="BM34" s="330"/>
      <c r="BN34" s="330"/>
      <c r="BO34" s="330"/>
      <c r="BP34" s="330"/>
      <c r="BQ34" s="330"/>
      <c r="BR34" s="330"/>
      <c r="BS34" s="330"/>
      <c r="BT34" s="330"/>
      <c r="BU34" s="330"/>
      <c r="BV34" s="330"/>
      <c r="BW34" s="330"/>
      <c r="BX34" s="330"/>
      <c r="BY34" s="330"/>
    </row>
    <row r="35" spans="1:77" ht="13.15" customHeight="1" thickBot="1" x14ac:dyDescent="0.25">
      <c r="A35" s="23"/>
      <c r="L35" s="21"/>
      <c r="M35" s="22">
        <f t="shared" si="0"/>
        <v>1</v>
      </c>
      <c r="N35" s="207"/>
      <c r="O35" s="329"/>
      <c r="P35" s="329"/>
      <c r="Q35" s="329"/>
      <c r="R35" s="329"/>
      <c r="S35" s="329"/>
      <c r="T35" s="329"/>
      <c r="U35" s="342"/>
      <c r="V35" s="328"/>
      <c r="W35" s="329"/>
      <c r="X35" s="328"/>
      <c r="Y35" s="329"/>
      <c r="Z35" s="329"/>
      <c r="AA35" s="328"/>
      <c r="AB35" s="328"/>
      <c r="AC35" s="328"/>
      <c r="AD35" s="337"/>
      <c r="AE35" s="337"/>
      <c r="AF35" s="337"/>
      <c r="AG35" s="330"/>
      <c r="AH35" s="330"/>
      <c r="AI35" s="330"/>
      <c r="AJ35" s="330"/>
      <c r="AK35" s="330"/>
      <c r="AL35" s="330"/>
      <c r="AM35" s="330"/>
      <c r="AN35" s="330"/>
      <c r="AO35" s="330"/>
      <c r="AP35" s="330"/>
      <c r="AQ35" s="330"/>
      <c r="AR35" s="330"/>
      <c r="AS35" s="330"/>
      <c r="AT35" s="330"/>
      <c r="AU35" s="330"/>
      <c r="AV35" s="330"/>
      <c r="AW35" s="330"/>
      <c r="AX35" s="330"/>
      <c r="AY35" s="330"/>
      <c r="AZ35" s="330"/>
      <c r="BA35" s="330"/>
      <c r="BB35" s="330"/>
      <c r="BC35" s="330"/>
      <c r="BD35" s="330"/>
      <c r="BE35" s="330"/>
      <c r="BF35" s="330"/>
      <c r="BG35" s="330"/>
      <c r="BH35" s="330"/>
      <c r="BI35" s="330"/>
      <c r="BJ35" s="330"/>
      <c r="BK35" s="330"/>
      <c r="BL35" s="330"/>
      <c r="BM35" s="330"/>
      <c r="BN35" s="330"/>
      <c r="BO35" s="330"/>
      <c r="BP35" s="330"/>
      <c r="BQ35" s="330"/>
      <c r="BR35" s="330"/>
      <c r="BS35" s="330"/>
      <c r="BT35" s="330"/>
      <c r="BU35" s="330"/>
      <c r="BV35" s="330"/>
      <c r="BW35" s="330"/>
      <c r="BX35" s="330"/>
      <c r="BY35" s="330"/>
    </row>
    <row r="36" spans="1:77" ht="12.75" customHeight="1" x14ac:dyDescent="0.2">
      <c r="A36" s="23"/>
      <c r="B36" s="524" t="s">
        <v>159</v>
      </c>
      <c r="C36" s="525"/>
      <c r="D36" s="525"/>
      <c r="E36" s="525"/>
      <c r="F36" s="525"/>
      <c r="G36" s="525"/>
      <c r="H36" s="525"/>
      <c r="I36" s="525"/>
      <c r="J36" s="525"/>
      <c r="K36" s="526"/>
      <c r="L36" s="21"/>
      <c r="M36" s="22">
        <f t="shared" si="0"/>
        <v>1</v>
      </c>
      <c r="N36" s="207"/>
      <c r="O36" s="329"/>
      <c r="P36" s="329"/>
      <c r="Q36" s="329"/>
      <c r="R36" s="329"/>
      <c r="S36" s="329"/>
      <c r="T36" s="329"/>
      <c r="U36" s="342"/>
      <c r="V36" s="338"/>
      <c r="W36" s="329"/>
      <c r="X36" s="329"/>
      <c r="Y36" s="329"/>
      <c r="Z36" s="335"/>
      <c r="AA36" s="335"/>
      <c r="AB36" s="329"/>
      <c r="AC36" s="329"/>
      <c r="AD36" s="337"/>
      <c r="AE36" s="331"/>
      <c r="AF36" s="331"/>
      <c r="AG36" s="330"/>
      <c r="AH36" s="333"/>
      <c r="AI36" s="330"/>
      <c r="AJ36" s="330"/>
      <c r="AK36" s="330"/>
      <c r="AL36" s="330"/>
      <c r="AM36" s="330"/>
      <c r="AN36" s="330"/>
      <c r="AO36" s="330"/>
      <c r="AP36" s="330"/>
      <c r="AQ36" s="330"/>
      <c r="AR36" s="330"/>
      <c r="AS36" s="330"/>
      <c r="AT36" s="330"/>
      <c r="AU36" s="330"/>
      <c r="AV36" s="330"/>
      <c r="AW36" s="330"/>
      <c r="AX36" s="330"/>
      <c r="AY36" s="330"/>
      <c r="AZ36" s="330"/>
      <c r="BA36" s="330"/>
      <c r="BB36" s="330"/>
      <c r="BC36" s="330"/>
      <c r="BD36" s="330"/>
      <c r="BE36" s="330"/>
      <c r="BF36" s="330"/>
      <c r="BG36" s="330"/>
      <c r="BH36" s="330"/>
      <c r="BI36" s="330"/>
      <c r="BJ36" s="330"/>
      <c r="BK36" s="330"/>
      <c r="BL36" s="330"/>
      <c r="BM36" s="330"/>
      <c r="BN36" s="330"/>
      <c r="BO36" s="330"/>
      <c r="BP36" s="330"/>
      <c r="BQ36" s="330"/>
      <c r="BR36" s="330"/>
      <c r="BS36" s="330"/>
      <c r="BT36" s="330"/>
      <c r="BU36" s="330"/>
      <c r="BV36" s="330"/>
      <c r="BW36" s="330"/>
      <c r="BX36" s="330"/>
      <c r="BY36" s="330"/>
    </row>
    <row r="37" spans="1:77" ht="13.15" customHeight="1" x14ac:dyDescent="0.2">
      <c r="A37" s="23"/>
      <c r="B37" s="221"/>
      <c r="C37" s="222"/>
      <c r="D37" s="222"/>
      <c r="E37" s="222"/>
      <c r="F37" s="222"/>
      <c r="G37" s="222"/>
      <c r="H37" s="222"/>
      <c r="I37" s="222"/>
      <c r="J37" s="222"/>
      <c r="K37" s="223"/>
      <c r="L37" s="21"/>
      <c r="M37" s="22">
        <f t="shared" si="0"/>
        <v>1</v>
      </c>
      <c r="N37" s="207"/>
      <c r="O37" s="329"/>
      <c r="P37" s="329"/>
      <c r="Q37" s="329"/>
      <c r="R37" s="329"/>
      <c r="S37" s="329"/>
      <c r="T37" s="329"/>
      <c r="U37" s="342"/>
      <c r="V37" s="338"/>
      <c r="W37" s="329"/>
      <c r="X37" s="329"/>
      <c r="Y37" s="329"/>
      <c r="Z37" s="335"/>
      <c r="AA37" s="335"/>
      <c r="AB37" s="329"/>
      <c r="AC37" s="329"/>
      <c r="AD37" s="337"/>
      <c r="AE37" s="331"/>
      <c r="AF37" s="331"/>
      <c r="AG37" s="330"/>
      <c r="AH37" s="333"/>
      <c r="AI37" s="330"/>
      <c r="AJ37" s="330"/>
      <c r="AK37" s="330"/>
      <c r="AL37" s="330"/>
      <c r="AM37" s="330"/>
      <c r="AN37" s="330"/>
      <c r="AO37" s="330"/>
      <c r="AP37" s="330"/>
      <c r="AQ37" s="330"/>
      <c r="AR37" s="330"/>
      <c r="AS37" s="330"/>
      <c r="AT37" s="330"/>
      <c r="AU37" s="330"/>
      <c r="AV37" s="330"/>
      <c r="AW37" s="330"/>
      <c r="AX37" s="330"/>
      <c r="AY37" s="330"/>
      <c r="AZ37" s="330"/>
      <c r="BA37" s="330"/>
      <c r="BB37" s="330"/>
      <c r="BC37" s="330"/>
      <c r="BD37" s="330"/>
      <c r="BE37" s="330"/>
      <c r="BF37" s="330"/>
      <c r="BG37" s="330"/>
      <c r="BH37" s="330"/>
      <c r="BI37" s="330"/>
      <c r="BJ37" s="330"/>
      <c r="BK37" s="330"/>
      <c r="BL37" s="330"/>
      <c r="BM37" s="330"/>
      <c r="BN37" s="330"/>
      <c r="BO37" s="330"/>
      <c r="BP37" s="330"/>
      <c r="BQ37" s="330"/>
      <c r="BR37" s="330"/>
      <c r="BS37" s="330"/>
      <c r="BT37" s="330"/>
      <c r="BU37" s="330"/>
      <c r="BV37" s="330"/>
      <c r="BW37" s="330"/>
      <c r="BX37" s="330"/>
      <c r="BY37" s="330"/>
    </row>
    <row r="38" spans="1:77" ht="13.15" customHeight="1" x14ac:dyDescent="0.2">
      <c r="A38" s="23"/>
      <c r="B38" s="39" t="s">
        <v>100</v>
      </c>
      <c r="C38" s="23"/>
      <c r="D38" s="23"/>
      <c r="E38" s="23"/>
      <c r="F38" s="23"/>
      <c r="G38" s="382"/>
      <c r="H38" s="380"/>
      <c r="I38" s="380"/>
      <c r="J38" s="105"/>
      <c r="K38" s="224"/>
      <c r="L38" s="21"/>
      <c r="M38" s="22">
        <f t="shared" si="0"/>
        <v>1</v>
      </c>
      <c r="N38" s="207"/>
      <c r="O38" s="329"/>
      <c r="P38" s="329"/>
      <c r="Q38" s="329"/>
      <c r="R38" s="329"/>
      <c r="S38" s="329"/>
      <c r="T38" s="329"/>
      <c r="U38" s="342"/>
      <c r="V38" s="338"/>
      <c r="W38" s="329"/>
      <c r="X38" s="329"/>
      <c r="Y38" s="329"/>
      <c r="Z38" s="335"/>
      <c r="AA38" s="335"/>
      <c r="AB38" s="329"/>
      <c r="AC38" s="329"/>
      <c r="AD38" s="337"/>
      <c r="AE38" s="331"/>
      <c r="AF38" s="331"/>
      <c r="AG38" s="330"/>
      <c r="AH38" s="333"/>
      <c r="AI38" s="330"/>
      <c r="AJ38" s="330"/>
      <c r="AK38" s="330"/>
      <c r="AL38" s="330"/>
      <c r="AM38" s="330"/>
      <c r="AN38" s="330"/>
      <c r="AO38" s="330"/>
      <c r="AP38" s="330"/>
      <c r="AQ38" s="330"/>
      <c r="AR38" s="330"/>
      <c r="AS38" s="330"/>
      <c r="AT38" s="330"/>
      <c r="AU38" s="330"/>
      <c r="AV38" s="330"/>
      <c r="AW38" s="330"/>
      <c r="AX38" s="330"/>
      <c r="AY38" s="330"/>
      <c r="AZ38" s="330"/>
      <c r="BA38" s="330"/>
      <c r="BB38" s="330"/>
      <c r="BC38" s="330"/>
      <c r="BD38" s="330"/>
      <c r="BE38" s="330"/>
      <c r="BF38" s="330"/>
      <c r="BG38" s="330"/>
      <c r="BH38" s="330"/>
      <c r="BI38" s="330"/>
      <c r="BJ38" s="330"/>
      <c r="BK38" s="330"/>
      <c r="BL38" s="330"/>
      <c r="BM38" s="330"/>
      <c r="BN38" s="330"/>
      <c r="BO38" s="330"/>
      <c r="BP38" s="330"/>
      <c r="BQ38" s="330"/>
      <c r="BR38" s="330"/>
      <c r="BS38" s="330"/>
      <c r="BT38" s="330"/>
      <c r="BU38" s="330"/>
      <c r="BV38" s="330"/>
      <c r="BW38" s="330"/>
      <c r="BX38" s="330"/>
      <c r="BY38" s="330"/>
    </row>
    <row r="39" spans="1:77" ht="13.15" customHeight="1" x14ac:dyDescent="0.2">
      <c r="A39" s="23"/>
      <c r="B39" s="379" t="s">
        <v>189</v>
      </c>
      <c r="C39" s="23"/>
      <c r="D39" s="23"/>
      <c r="E39" s="23"/>
      <c r="F39" s="523" t="s">
        <v>8</v>
      </c>
      <c r="G39" s="523"/>
      <c r="H39" s="46" t="s">
        <v>9</v>
      </c>
      <c r="I39" s="380"/>
      <c r="J39" s="380"/>
      <c r="K39" s="224"/>
      <c r="L39" s="21"/>
      <c r="M39" s="22">
        <f t="shared" si="0"/>
        <v>1</v>
      </c>
      <c r="N39" s="207"/>
      <c r="O39" s="329"/>
      <c r="P39" s="329"/>
      <c r="Q39" s="329"/>
      <c r="R39" s="329"/>
      <c r="S39" s="329"/>
      <c r="T39" s="329"/>
      <c r="U39" s="342"/>
      <c r="V39" s="338"/>
      <c r="W39" s="329"/>
      <c r="X39" s="329"/>
      <c r="Y39" s="329"/>
      <c r="Z39" s="335"/>
      <c r="AA39" s="335"/>
      <c r="AB39" s="329"/>
      <c r="AC39" s="329"/>
      <c r="AD39" s="337"/>
      <c r="AE39" s="331"/>
      <c r="AF39" s="331"/>
      <c r="AG39" s="330"/>
      <c r="AH39" s="333"/>
      <c r="AI39" s="330"/>
      <c r="AJ39" s="330"/>
      <c r="AK39" s="330"/>
      <c r="AL39" s="330"/>
      <c r="AM39" s="330"/>
      <c r="AN39" s="330"/>
      <c r="AO39" s="330"/>
      <c r="AP39" s="330"/>
      <c r="AQ39" s="330"/>
      <c r="AR39" s="330"/>
      <c r="AS39" s="330"/>
      <c r="AT39" s="330"/>
      <c r="AU39" s="330"/>
      <c r="AV39" s="330"/>
      <c r="AW39" s="330"/>
      <c r="AX39" s="330"/>
      <c r="AY39" s="330"/>
      <c r="AZ39" s="330"/>
      <c r="BA39" s="330"/>
      <c r="BB39" s="330"/>
      <c r="BC39" s="330"/>
      <c r="BD39" s="330"/>
      <c r="BE39" s="330"/>
      <c r="BF39" s="330"/>
      <c r="BG39" s="330"/>
      <c r="BH39" s="330"/>
      <c r="BI39" s="330"/>
      <c r="BJ39" s="330"/>
      <c r="BK39" s="330"/>
      <c r="BL39" s="330"/>
      <c r="BM39" s="330"/>
      <c r="BN39" s="330"/>
      <c r="BO39" s="330"/>
      <c r="BP39" s="330"/>
      <c r="BQ39" s="330"/>
      <c r="BR39" s="330"/>
      <c r="BS39" s="330"/>
      <c r="BT39" s="330"/>
      <c r="BU39" s="330"/>
      <c r="BV39" s="330"/>
      <c r="BW39" s="330"/>
      <c r="BX39" s="330"/>
      <c r="BY39" s="330"/>
    </row>
    <row r="40" spans="1:77" ht="13.15" customHeight="1" x14ac:dyDescent="0.2">
      <c r="A40" s="23"/>
      <c r="B40" s="379" t="s">
        <v>188</v>
      </c>
      <c r="C40" s="23"/>
      <c r="D40" s="23"/>
      <c r="E40" s="23"/>
      <c r="F40" s="500" t="str">
        <f>IF(((((0.15*C11)&lt;=(0.5*K10))*(ABS((C28+C30+C31)-(INT((10*(0.15*C11)+0.5))/10))&lt;0.5)*1+((0.15*C11)&gt;(0.5*K10))*(ABS((C28+C30+C31)-(0.5*K10))&lt;0.5)*1)=1)*(C11&lt;&gt;0),"v","")</f>
        <v>v</v>
      </c>
      <c r="G40" s="500"/>
      <c r="H40" s="57" t="str">
        <f>IF((F40=""),"x","")</f>
        <v/>
      </c>
      <c r="I40" s="58"/>
      <c r="J40" s="366"/>
      <c r="K40" s="224"/>
      <c r="L40" s="21"/>
      <c r="M40" s="22">
        <f t="shared" si="0"/>
        <v>1</v>
      </c>
      <c r="N40" s="207"/>
      <c r="O40" s="329"/>
      <c r="P40" s="329"/>
      <c r="Q40" s="329"/>
      <c r="R40" s="329"/>
      <c r="S40" s="329"/>
      <c r="T40" s="329"/>
      <c r="U40" s="342"/>
      <c r="V40" s="338"/>
      <c r="W40" s="329"/>
      <c r="X40" s="329"/>
      <c r="Y40" s="329"/>
      <c r="Z40" s="335"/>
      <c r="AA40" s="335"/>
      <c r="AB40" s="329"/>
      <c r="AC40" s="329"/>
      <c r="AD40" s="337"/>
      <c r="AE40" s="331"/>
      <c r="AF40" s="331"/>
      <c r="AG40" s="330"/>
      <c r="AH40" s="333"/>
      <c r="AI40" s="330"/>
      <c r="AJ40" s="330"/>
      <c r="AK40" s="330"/>
      <c r="AL40" s="330"/>
      <c r="AM40" s="330"/>
      <c r="AN40" s="330"/>
      <c r="AO40" s="330"/>
      <c r="AP40" s="330"/>
      <c r="AQ40" s="330"/>
      <c r="AR40" s="330"/>
      <c r="AS40" s="330"/>
      <c r="AT40" s="330"/>
      <c r="AU40" s="330"/>
      <c r="AV40" s="330"/>
      <c r="AW40" s="330"/>
      <c r="AX40" s="330"/>
      <c r="AY40" s="330"/>
      <c r="AZ40" s="330"/>
      <c r="BA40" s="330"/>
      <c r="BB40" s="330"/>
      <c r="BC40" s="330"/>
      <c r="BD40" s="330"/>
      <c r="BE40" s="330"/>
      <c r="BF40" s="330"/>
      <c r="BG40" s="330"/>
      <c r="BH40" s="330"/>
      <c r="BI40" s="330"/>
      <c r="BJ40" s="330"/>
      <c r="BK40" s="330"/>
      <c r="BL40" s="330"/>
      <c r="BM40" s="330"/>
      <c r="BN40" s="330"/>
      <c r="BO40" s="330"/>
      <c r="BP40" s="330"/>
      <c r="BQ40" s="330"/>
      <c r="BR40" s="330"/>
      <c r="BS40" s="330"/>
      <c r="BT40" s="330"/>
      <c r="BU40" s="330"/>
      <c r="BV40" s="330"/>
      <c r="BW40" s="330"/>
      <c r="BX40" s="330"/>
      <c r="BY40" s="330"/>
    </row>
    <row r="41" spans="1:77" ht="13.15" customHeight="1" x14ac:dyDescent="0.2">
      <c r="A41" s="23"/>
      <c r="B41" s="379" t="s">
        <v>17</v>
      </c>
      <c r="C41" s="23"/>
      <c r="D41" s="23"/>
      <c r="E41" s="23"/>
      <c r="F41" s="500" t="str">
        <f>IF((ABS(C32-D32)&lt;0.5)*(C32&lt;&gt;0),"v","")</f>
        <v>v</v>
      </c>
      <c r="G41" s="500"/>
      <c r="H41" s="57" t="str">
        <f>IF((F41=""),"x","")</f>
        <v/>
      </c>
      <c r="I41" s="72"/>
      <c r="J41" s="72"/>
      <c r="K41" s="224"/>
      <c r="L41" s="21"/>
      <c r="M41" s="22">
        <f t="shared" si="0"/>
        <v>1</v>
      </c>
      <c r="N41" s="207"/>
      <c r="O41" s="329"/>
      <c r="P41" s="329"/>
      <c r="Q41" s="329"/>
      <c r="R41" s="329"/>
      <c r="S41" s="329"/>
      <c r="T41" s="329"/>
      <c r="U41" s="342"/>
      <c r="V41" s="338"/>
      <c r="W41" s="329"/>
      <c r="X41" s="329"/>
      <c r="Y41" s="329"/>
      <c r="Z41" s="335"/>
      <c r="AA41" s="335"/>
      <c r="AB41" s="329"/>
      <c r="AC41" s="329"/>
      <c r="AD41" s="337"/>
      <c r="AE41" s="331"/>
      <c r="AF41" s="331"/>
      <c r="AG41" s="330"/>
      <c r="AH41" s="333"/>
      <c r="AI41" s="330"/>
      <c r="AJ41" s="330"/>
      <c r="AK41" s="330"/>
      <c r="AL41" s="330"/>
      <c r="AM41" s="330"/>
      <c r="AN41" s="330"/>
      <c r="AO41" s="330"/>
      <c r="AP41" s="330"/>
      <c r="AQ41" s="330"/>
      <c r="AR41" s="330"/>
      <c r="AS41" s="330"/>
      <c r="AT41" s="330"/>
      <c r="AU41" s="330"/>
      <c r="AV41" s="330"/>
      <c r="AW41" s="330"/>
      <c r="AX41" s="330"/>
      <c r="AY41" s="330"/>
      <c r="AZ41" s="330"/>
      <c r="BA41" s="330"/>
      <c r="BB41" s="330"/>
      <c r="BC41" s="330"/>
      <c r="BD41" s="330"/>
      <c r="BE41" s="330"/>
      <c r="BF41" s="330"/>
      <c r="BG41" s="330"/>
      <c r="BH41" s="330"/>
      <c r="BI41" s="330"/>
      <c r="BJ41" s="330"/>
      <c r="BK41" s="330"/>
      <c r="BL41" s="330"/>
      <c r="BM41" s="330"/>
      <c r="BN41" s="330"/>
      <c r="BO41" s="330"/>
      <c r="BP41" s="330"/>
      <c r="BQ41" s="330"/>
      <c r="BR41" s="330"/>
      <c r="BS41" s="330"/>
      <c r="BT41" s="330"/>
      <c r="BU41" s="330"/>
      <c r="BV41" s="330"/>
      <c r="BW41" s="330"/>
      <c r="BX41" s="330"/>
      <c r="BY41" s="330"/>
    </row>
    <row r="42" spans="1:77" ht="13.15" customHeight="1" x14ac:dyDescent="0.2">
      <c r="A42" s="23"/>
      <c r="B42" s="125"/>
      <c r="C42" s="31"/>
      <c r="D42" s="31"/>
      <c r="E42" s="31"/>
      <c r="F42" s="31"/>
      <c r="G42" s="86"/>
      <c r="H42" s="87"/>
      <c r="I42" s="88"/>
      <c r="J42" s="88"/>
      <c r="K42" s="223"/>
      <c r="L42" s="21"/>
      <c r="M42" s="22">
        <f t="shared" si="0"/>
        <v>1</v>
      </c>
      <c r="N42" s="207"/>
      <c r="O42" s="329"/>
      <c r="P42" s="329"/>
      <c r="Q42" s="329"/>
      <c r="R42" s="329"/>
      <c r="S42" s="329"/>
      <c r="T42" s="329"/>
      <c r="U42" s="342"/>
      <c r="V42" s="338"/>
      <c r="W42" s="329"/>
      <c r="X42" s="329"/>
      <c r="Y42" s="329"/>
      <c r="Z42" s="335"/>
      <c r="AA42" s="335"/>
      <c r="AB42" s="329"/>
      <c r="AC42" s="329"/>
      <c r="AD42" s="337"/>
      <c r="AE42" s="331"/>
      <c r="AF42" s="331"/>
      <c r="AG42" s="330"/>
      <c r="AH42" s="333"/>
      <c r="AI42" s="330"/>
      <c r="AJ42" s="330"/>
      <c r="AK42" s="330"/>
      <c r="AL42" s="330"/>
      <c r="AM42" s="330"/>
      <c r="AN42" s="330"/>
      <c r="AO42" s="330"/>
      <c r="AP42" s="330"/>
      <c r="AQ42" s="330"/>
      <c r="AR42" s="330"/>
      <c r="AS42" s="330"/>
      <c r="AT42" s="330"/>
      <c r="AU42" s="330"/>
      <c r="AV42" s="330"/>
      <c r="AW42" s="330"/>
      <c r="AX42" s="330"/>
      <c r="AY42" s="330"/>
      <c r="AZ42" s="330"/>
      <c r="BA42" s="330"/>
      <c r="BB42" s="330"/>
      <c r="BC42" s="330"/>
      <c r="BD42" s="330"/>
      <c r="BE42" s="330"/>
      <c r="BF42" s="330"/>
      <c r="BG42" s="330"/>
      <c r="BH42" s="330"/>
      <c r="BI42" s="330"/>
      <c r="BJ42" s="330"/>
      <c r="BK42" s="330"/>
      <c r="BL42" s="330"/>
      <c r="BM42" s="330"/>
      <c r="BN42" s="330"/>
      <c r="BO42" s="330"/>
      <c r="BP42" s="330"/>
      <c r="BQ42" s="330"/>
      <c r="BR42" s="330"/>
      <c r="BS42" s="330"/>
      <c r="BT42" s="330"/>
      <c r="BU42" s="330"/>
      <c r="BV42" s="330"/>
      <c r="BW42" s="330"/>
      <c r="BX42" s="330"/>
      <c r="BY42" s="330"/>
    </row>
    <row r="43" spans="1:77" ht="13.15" customHeight="1" x14ac:dyDescent="0.2">
      <c r="A43" s="23"/>
      <c r="B43" s="95" t="s">
        <v>126</v>
      </c>
      <c r="C43" s="206"/>
      <c r="D43" s="206"/>
      <c r="E43" s="206"/>
      <c r="F43" s="206"/>
      <c r="G43" s="206"/>
      <c r="H43" s="206"/>
      <c r="I43" s="206"/>
      <c r="J43" s="206"/>
      <c r="K43" s="224"/>
      <c r="L43" s="21"/>
      <c r="M43" s="22">
        <f t="shared" si="0"/>
        <v>1</v>
      </c>
      <c r="N43" s="207"/>
      <c r="O43" s="329"/>
      <c r="P43" s="329"/>
      <c r="Q43" s="329"/>
      <c r="R43" s="329"/>
      <c r="S43" s="329"/>
      <c r="T43" s="329"/>
      <c r="U43" s="342"/>
      <c r="V43" s="338"/>
      <c r="W43" s="329"/>
      <c r="X43" s="329"/>
      <c r="Y43" s="329"/>
      <c r="Z43" s="335"/>
      <c r="AA43" s="335"/>
      <c r="AB43" s="329"/>
      <c r="AC43" s="329"/>
      <c r="AD43" s="337"/>
      <c r="AE43" s="331"/>
      <c r="AF43" s="331"/>
      <c r="AG43" s="330"/>
      <c r="AH43" s="333"/>
      <c r="AI43" s="330"/>
      <c r="AJ43" s="330"/>
      <c r="AK43" s="330"/>
      <c r="AL43" s="330"/>
      <c r="AM43" s="330"/>
      <c r="AN43" s="330"/>
      <c r="AO43" s="330"/>
      <c r="AP43" s="330"/>
      <c r="AQ43" s="330"/>
      <c r="AR43" s="330"/>
      <c r="AS43" s="330"/>
      <c r="AT43" s="330"/>
      <c r="AU43" s="330"/>
      <c r="AV43" s="330"/>
      <c r="AW43" s="330"/>
      <c r="AX43" s="330"/>
      <c r="AY43" s="330"/>
      <c r="AZ43" s="330"/>
      <c r="BA43" s="330"/>
      <c r="BB43" s="330"/>
      <c r="BC43" s="330"/>
      <c r="BD43" s="330"/>
      <c r="BE43" s="330"/>
      <c r="BF43" s="330"/>
      <c r="BG43" s="330"/>
      <c r="BH43" s="330"/>
      <c r="BI43" s="330"/>
      <c r="BJ43" s="330"/>
      <c r="BK43" s="330"/>
      <c r="BL43" s="330"/>
      <c r="BM43" s="330"/>
      <c r="BN43" s="330"/>
      <c r="BO43" s="330"/>
      <c r="BP43" s="330"/>
      <c r="BQ43" s="330"/>
      <c r="BR43" s="330"/>
      <c r="BS43" s="330"/>
      <c r="BT43" s="330"/>
      <c r="BU43" s="330"/>
      <c r="BV43" s="330"/>
      <c r="BW43" s="330"/>
      <c r="BX43" s="330"/>
      <c r="BY43" s="330"/>
    </row>
    <row r="44" spans="1:77" ht="13.15" customHeight="1" x14ac:dyDescent="0.2">
      <c r="A44" s="23"/>
      <c r="B44" s="225"/>
      <c r="C44" s="206"/>
      <c r="D44" s="206"/>
      <c r="E44" s="206"/>
      <c r="F44" s="206"/>
      <c r="G44" s="206"/>
      <c r="H44" s="206"/>
      <c r="I44" s="206"/>
      <c r="J44" s="206"/>
      <c r="K44" s="224"/>
      <c r="L44" s="21"/>
      <c r="M44" s="22">
        <f t="shared" si="0"/>
        <v>1</v>
      </c>
      <c r="N44" s="207"/>
      <c r="O44" s="329"/>
      <c r="P44" s="329"/>
      <c r="Q44" s="329"/>
      <c r="R44" s="329"/>
      <c r="S44" s="329"/>
      <c r="T44" s="329"/>
      <c r="U44" s="342"/>
      <c r="V44" s="342"/>
      <c r="W44" s="329"/>
      <c r="X44" s="329"/>
      <c r="Y44" s="329"/>
      <c r="Z44" s="329"/>
      <c r="AA44" s="335"/>
      <c r="AB44" s="342"/>
      <c r="AC44" s="342"/>
      <c r="AD44" s="337"/>
      <c r="AE44" s="337"/>
      <c r="AF44" s="337"/>
      <c r="AG44" s="330"/>
      <c r="AH44" s="330"/>
      <c r="AI44" s="330"/>
      <c r="AJ44" s="330"/>
      <c r="AK44" s="330"/>
      <c r="AL44" s="330"/>
      <c r="AM44" s="330"/>
      <c r="AN44" s="330"/>
      <c r="AO44" s="330"/>
      <c r="AP44" s="330"/>
      <c r="AQ44" s="330"/>
      <c r="AR44" s="330"/>
      <c r="AS44" s="330"/>
      <c r="AT44" s="330"/>
      <c r="AU44" s="330"/>
      <c r="AV44" s="330"/>
      <c r="AW44" s="330"/>
      <c r="AX44" s="330"/>
      <c r="AY44" s="330"/>
      <c r="AZ44" s="330"/>
      <c r="BA44" s="330"/>
      <c r="BB44" s="330"/>
      <c r="BC44" s="330"/>
      <c r="BD44" s="330"/>
      <c r="BE44" s="330"/>
      <c r="BF44" s="330"/>
      <c r="BG44" s="330"/>
      <c r="BH44" s="330"/>
      <c r="BI44" s="330"/>
      <c r="BJ44" s="330"/>
      <c r="BK44" s="330"/>
      <c r="BL44" s="330"/>
      <c r="BM44" s="330"/>
      <c r="BN44" s="330"/>
      <c r="BO44" s="330"/>
      <c r="BP44" s="330"/>
      <c r="BQ44" s="330"/>
      <c r="BR44" s="330"/>
      <c r="BS44" s="330"/>
      <c r="BT44" s="330"/>
      <c r="BU44" s="330"/>
      <c r="BV44" s="330"/>
      <c r="BW44" s="330"/>
      <c r="BX44" s="330"/>
      <c r="BY44" s="330"/>
    </row>
    <row r="45" spans="1:77" ht="13.15" customHeight="1" x14ac:dyDescent="0.2">
      <c r="A45" s="23"/>
      <c r="B45" s="379" t="s">
        <v>124</v>
      </c>
      <c r="C45" s="206"/>
      <c r="D45" s="206"/>
      <c r="E45" s="206"/>
      <c r="F45" s="523" t="s">
        <v>8</v>
      </c>
      <c r="G45" s="523"/>
      <c r="H45" s="376" t="s">
        <v>9</v>
      </c>
      <c r="I45" s="206"/>
      <c r="J45" s="160" t="s">
        <v>103</v>
      </c>
      <c r="K45" s="226" t="s">
        <v>102</v>
      </c>
      <c r="L45" s="21"/>
      <c r="M45" s="22">
        <f t="shared" si="0"/>
        <v>1</v>
      </c>
      <c r="N45" s="23"/>
      <c r="O45" s="329"/>
      <c r="P45" s="329"/>
      <c r="Q45" s="329"/>
      <c r="R45" s="329"/>
      <c r="S45" s="329"/>
      <c r="T45" s="329"/>
      <c r="U45" s="342"/>
      <c r="V45" s="342"/>
      <c r="W45" s="342"/>
      <c r="X45" s="342"/>
      <c r="Y45" s="342"/>
      <c r="Z45" s="330"/>
      <c r="AA45" s="330"/>
      <c r="AB45" s="330"/>
      <c r="AC45" s="330"/>
      <c r="AD45" s="330"/>
      <c r="AE45" s="330"/>
      <c r="AF45" s="330"/>
      <c r="AG45" s="330"/>
      <c r="AH45" s="330"/>
      <c r="AI45" s="330"/>
      <c r="AJ45" s="330"/>
      <c r="AK45" s="330"/>
      <c r="AL45" s="330"/>
      <c r="AM45" s="330"/>
      <c r="AN45" s="330"/>
      <c r="AO45" s="330"/>
      <c r="AP45" s="330"/>
      <c r="AQ45" s="330"/>
      <c r="AR45" s="330"/>
      <c r="AS45" s="330"/>
      <c r="AT45" s="330"/>
      <c r="AU45" s="330"/>
      <c r="AV45" s="330"/>
      <c r="AW45" s="330"/>
      <c r="AX45" s="330"/>
      <c r="AY45" s="330"/>
      <c r="AZ45" s="330"/>
      <c r="BA45" s="330"/>
      <c r="BB45" s="330"/>
      <c r="BC45" s="330"/>
      <c r="BD45" s="330"/>
      <c r="BE45" s="330"/>
      <c r="BF45" s="330"/>
      <c r="BG45" s="330"/>
      <c r="BH45" s="330"/>
      <c r="BI45" s="330"/>
      <c r="BJ45" s="330"/>
      <c r="BK45" s="330"/>
      <c r="BL45" s="330"/>
      <c r="BM45" s="330"/>
      <c r="BN45" s="330"/>
      <c r="BO45" s="330"/>
      <c r="BP45" s="330"/>
      <c r="BQ45" s="330"/>
      <c r="BR45" s="330"/>
      <c r="BS45" s="330"/>
      <c r="BT45" s="330"/>
      <c r="BU45" s="330"/>
      <c r="BV45" s="330"/>
      <c r="BW45" s="330"/>
      <c r="BX45" s="330"/>
      <c r="BY45" s="330"/>
    </row>
    <row r="46" spans="1:77" ht="13.15" customHeight="1" x14ac:dyDescent="0.2">
      <c r="A46" s="23"/>
      <c r="B46" s="379" t="s">
        <v>123</v>
      </c>
      <c r="C46" s="206"/>
      <c r="D46" s="206"/>
      <c r="E46" s="206"/>
      <c r="F46" s="500" t="str">
        <f>IF((K46&lt;=J46)*(K46&lt;&gt;0),"v","")</f>
        <v>v</v>
      </c>
      <c r="G46" s="500"/>
      <c r="H46" s="57" t="str">
        <f>IF((F46=""),"x","")</f>
        <v/>
      </c>
      <c r="I46" s="227"/>
      <c r="J46" s="228">
        <f>J32</f>
        <v>118.88686567164179</v>
      </c>
      <c r="K46" s="124">
        <f>K32</f>
        <v>101.8</v>
      </c>
      <c r="L46" s="21"/>
      <c r="M46" s="22">
        <f t="shared" si="0"/>
        <v>1</v>
      </c>
      <c r="N46" s="23"/>
      <c r="O46" s="329"/>
      <c r="P46" s="329"/>
      <c r="Q46" s="329"/>
      <c r="R46" s="329"/>
      <c r="S46" s="329"/>
      <c r="T46" s="329"/>
      <c r="U46" s="328"/>
      <c r="V46" s="342"/>
      <c r="W46" s="342"/>
      <c r="X46" s="342"/>
      <c r="Y46" s="342"/>
      <c r="Z46" s="330"/>
      <c r="AA46" s="330"/>
      <c r="AB46" s="330"/>
      <c r="AC46" s="330"/>
      <c r="AD46" s="330"/>
      <c r="AE46" s="330"/>
      <c r="AF46" s="330"/>
      <c r="AG46" s="330"/>
      <c r="AH46" s="330"/>
      <c r="AI46" s="330"/>
      <c r="AJ46" s="330"/>
      <c r="AK46" s="330"/>
      <c r="AL46" s="330"/>
      <c r="AM46" s="330"/>
      <c r="AN46" s="330"/>
      <c r="AO46" s="330"/>
      <c r="AP46" s="330"/>
      <c r="AQ46" s="330"/>
      <c r="AR46" s="330"/>
      <c r="AS46" s="330"/>
      <c r="AT46" s="330"/>
      <c r="AU46" s="330"/>
      <c r="AV46" s="330"/>
      <c r="AW46" s="330"/>
      <c r="AX46" s="330"/>
      <c r="AY46" s="330"/>
      <c r="AZ46" s="330"/>
      <c r="BA46" s="330"/>
      <c r="BB46" s="330"/>
      <c r="BC46" s="330"/>
      <c r="BD46" s="330"/>
      <c r="BE46" s="330"/>
      <c r="BF46" s="330"/>
      <c r="BG46" s="330"/>
      <c r="BH46" s="330"/>
      <c r="BI46" s="330"/>
      <c r="BJ46" s="330"/>
      <c r="BK46" s="330"/>
      <c r="BL46" s="330"/>
      <c r="BM46" s="330"/>
      <c r="BN46" s="330"/>
      <c r="BO46" s="330"/>
      <c r="BP46" s="330"/>
      <c r="BQ46" s="330"/>
      <c r="BR46" s="330"/>
      <c r="BS46" s="330"/>
      <c r="BT46" s="330"/>
      <c r="BU46" s="330"/>
      <c r="BV46" s="330"/>
      <c r="BW46" s="330"/>
      <c r="BX46" s="330"/>
      <c r="BY46" s="330"/>
    </row>
    <row r="47" spans="1:77" ht="13.15" customHeight="1" x14ac:dyDescent="0.2">
      <c r="A47" s="23"/>
      <c r="B47" s="221"/>
      <c r="C47" s="222"/>
      <c r="D47" s="222"/>
      <c r="E47" s="222"/>
      <c r="F47" s="501"/>
      <c r="G47" s="501"/>
      <c r="H47" s="229"/>
      <c r="I47" s="222"/>
      <c r="J47" s="230"/>
      <c r="K47" s="231"/>
      <c r="L47" s="21"/>
      <c r="M47" s="22">
        <f t="shared" si="0"/>
        <v>1</v>
      </c>
      <c r="N47" s="23"/>
      <c r="O47" s="329"/>
      <c r="P47" s="329"/>
      <c r="Q47" s="329"/>
      <c r="R47" s="329"/>
      <c r="S47" s="329"/>
      <c r="T47" s="330"/>
      <c r="U47" s="328"/>
      <c r="V47" s="342"/>
      <c r="W47" s="342"/>
      <c r="X47" s="342"/>
      <c r="Y47" s="342"/>
      <c r="Z47" s="330"/>
      <c r="AA47" s="330"/>
      <c r="AB47" s="330"/>
      <c r="AC47" s="330"/>
      <c r="AD47" s="330"/>
      <c r="AE47" s="330"/>
      <c r="AF47" s="330"/>
      <c r="AG47" s="330"/>
      <c r="AH47" s="330"/>
      <c r="AI47" s="330"/>
      <c r="AJ47" s="330"/>
      <c r="AK47" s="330"/>
      <c r="AL47" s="330"/>
      <c r="AM47" s="330"/>
      <c r="AN47" s="330"/>
      <c r="AO47" s="330"/>
      <c r="AP47" s="330"/>
      <c r="AQ47" s="330"/>
      <c r="AR47" s="330"/>
      <c r="AS47" s="330"/>
      <c r="AT47" s="330"/>
      <c r="AU47" s="330"/>
      <c r="AV47" s="330"/>
      <c r="AW47" s="330"/>
      <c r="AX47" s="330"/>
      <c r="AY47" s="330"/>
      <c r="AZ47" s="330"/>
      <c r="BA47" s="330"/>
      <c r="BB47" s="330"/>
      <c r="BC47" s="330"/>
      <c r="BD47" s="330"/>
      <c r="BE47" s="330"/>
      <c r="BF47" s="330"/>
      <c r="BG47" s="330"/>
      <c r="BH47" s="330"/>
      <c r="BI47" s="330"/>
      <c r="BJ47" s="330"/>
      <c r="BK47" s="330"/>
      <c r="BL47" s="330"/>
      <c r="BM47" s="330"/>
      <c r="BN47" s="330"/>
      <c r="BO47" s="330"/>
      <c r="BP47" s="330"/>
      <c r="BQ47" s="330"/>
      <c r="BR47" s="330"/>
      <c r="BS47" s="330"/>
      <c r="BT47" s="330"/>
      <c r="BU47" s="330"/>
      <c r="BV47" s="330"/>
      <c r="BW47" s="330"/>
      <c r="BX47" s="330"/>
      <c r="BY47" s="330"/>
    </row>
    <row r="48" spans="1:77" ht="13.15" customHeight="1" x14ac:dyDescent="0.2">
      <c r="A48" s="151"/>
      <c r="B48" s="95" t="s">
        <v>125</v>
      </c>
      <c r="C48" s="206"/>
      <c r="D48" s="206"/>
      <c r="E48" s="206"/>
      <c r="F48" s="206"/>
      <c r="G48" s="206"/>
      <c r="H48" s="206"/>
      <c r="I48" s="206"/>
      <c r="J48" s="206"/>
      <c r="K48" s="224"/>
      <c r="L48" s="21"/>
      <c r="M48" s="22">
        <f t="shared" si="0"/>
        <v>1</v>
      </c>
      <c r="N48" s="150"/>
      <c r="O48" s="329"/>
      <c r="P48" s="329"/>
      <c r="Q48" s="329"/>
      <c r="R48" s="329"/>
      <c r="S48" s="329"/>
      <c r="T48" s="330"/>
      <c r="U48" s="330"/>
      <c r="V48" s="342"/>
      <c r="W48" s="342"/>
      <c r="X48" s="342"/>
      <c r="Y48" s="342"/>
      <c r="Z48" s="330"/>
      <c r="AA48" s="330"/>
      <c r="AB48" s="330"/>
      <c r="AC48" s="330"/>
      <c r="AD48" s="330"/>
      <c r="AE48" s="330"/>
      <c r="AF48" s="330"/>
      <c r="AG48" s="330"/>
      <c r="AH48" s="330"/>
      <c r="AI48" s="330"/>
      <c r="AJ48" s="330"/>
      <c r="AK48" s="330"/>
      <c r="AL48" s="330"/>
      <c r="AM48" s="330"/>
      <c r="AN48" s="330"/>
      <c r="AO48" s="330"/>
      <c r="AP48" s="330"/>
      <c r="AQ48" s="330"/>
      <c r="AR48" s="330"/>
      <c r="AS48" s="330"/>
      <c r="AT48" s="330"/>
      <c r="AU48" s="330"/>
      <c r="AV48" s="330"/>
      <c r="AW48" s="330"/>
      <c r="AX48" s="330"/>
      <c r="AY48" s="330"/>
      <c r="AZ48" s="330"/>
      <c r="BA48" s="330"/>
      <c r="BB48" s="330"/>
      <c r="BC48" s="330"/>
      <c r="BD48" s="330"/>
      <c r="BE48" s="330"/>
      <c r="BF48" s="330"/>
      <c r="BG48" s="330"/>
      <c r="BH48" s="330"/>
      <c r="BI48" s="330"/>
      <c r="BJ48" s="330"/>
      <c r="BK48" s="330"/>
      <c r="BL48" s="330"/>
      <c r="BM48" s="330"/>
      <c r="BN48" s="330"/>
      <c r="BO48" s="330"/>
      <c r="BP48" s="330"/>
      <c r="BQ48" s="330"/>
      <c r="BR48" s="330"/>
      <c r="BS48" s="330"/>
      <c r="BT48" s="330"/>
      <c r="BU48" s="330"/>
      <c r="BV48" s="330"/>
      <c r="BW48" s="330"/>
      <c r="BX48" s="330"/>
      <c r="BY48" s="330"/>
    </row>
    <row r="49" spans="1:77" ht="12.75" customHeight="1" x14ac:dyDescent="0.2">
      <c r="B49" s="225"/>
      <c r="C49" s="206"/>
      <c r="D49" s="206"/>
      <c r="E49" s="206"/>
      <c r="F49" s="523" t="s">
        <v>8</v>
      </c>
      <c r="G49" s="523"/>
      <c r="H49" s="376" t="s">
        <v>9</v>
      </c>
      <c r="I49" s="206"/>
      <c r="J49" s="206"/>
      <c r="K49" s="224"/>
      <c r="L49" s="21"/>
      <c r="M49" s="22">
        <f t="shared" si="0"/>
        <v>1</v>
      </c>
      <c r="N49" s="23"/>
      <c r="O49" s="329"/>
      <c r="P49" s="329"/>
      <c r="Q49" s="329"/>
      <c r="R49" s="329"/>
      <c r="S49" s="329"/>
      <c r="T49" s="330"/>
      <c r="U49" s="330" t="s">
        <v>44</v>
      </c>
      <c r="V49" s="342"/>
      <c r="W49" s="342"/>
      <c r="X49" s="342"/>
      <c r="Y49" s="342"/>
      <c r="Z49" s="330"/>
      <c r="AA49" s="330"/>
      <c r="AB49" s="330"/>
      <c r="AC49" s="330"/>
      <c r="AD49" s="330"/>
      <c r="AE49" s="330"/>
      <c r="AF49" s="330"/>
      <c r="AG49" s="330"/>
      <c r="AH49" s="330"/>
      <c r="AI49" s="330"/>
      <c r="AJ49" s="330"/>
      <c r="AK49" s="330"/>
      <c r="AL49" s="330"/>
      <c r="AM49" s="330"/>
      <c r="AN49" s="330"/>
      <c r="AO49" s="330"/>
      <c r="AP49" s="330"/>
      <c r="AQ49" s="330"/>
      <c r="AR49" s="330"/>
      <c r="AS49" s="330"/>
      <c r="AT49" s="330"/>
      <c r="AU49" s="330"/>
      <c r="AV49" s="330"/>
      <c r="AW49" s="330"/>
      <c r="AX49" s="330"/>
      <c r="AY49" s="330"/>
      <c r="AZ49" s="330"/>
      <c r="BA49" s="330"/>
      <c r="BB49" s="330"/>
      <c r="BC49" s="330"/>
      <c r="BD49" s="330"/>
      <c r="BE49" s="330"/>
      <c r="BF49" s="330"/>
      <c r="BG49" s="330"/>
      <c r="BH49" s="330"/>
      <c r="BI49" s="330"/>
      <c r="BJ49" s="330"/>
      <c r="BK49" s="330"/>
      <c r="BL49" s="330"/>
      <c r="BM49" s="330"/>
      <c r="BN49" s="330"/>
      <c r="BO49" s="330"/>
      <c r="BP49" s="330"/>
      <c r="BQ49" s="330"/>
      <c r="BR49" s="330"/>
      <c r="BS49" s="330"/>
      <c r="BT49" s="330"/>
      <c r="BU49" s="330"/>
      <c r="BV49" s="330"/>
      <c r="BW49" s="330"/>
      <c r="BX49" s="330"/>
      <c r="BY49" s="330"/>
    </row>
    <row r="50" spans="1:77" ht="12.75" customHeight="1" thickBot="1" x14ac:dyDescent="0.25">
      <c r="A50" s="483" t="str">
        <f>'Tasauslaskin 2018'!$A$48</f>
        <v>© Ympäristöministeriö, Tasauslaskin 2018 (versio maaliskuu 2017)</v>
      </c>
      <c r="B50" s="135" t="s">
        <v>173</v>
      </c>
      <c r="C50" s="232"/>
      <c r="D50" s="232"/>
      <c r="E50" s="232"/>
      <c r="F50" s="512" t="str">
        <f>IF(H50="","v","")</f>
        <v>v</v>
      </c>
      <c r="G50" s="512"/>
      <c r="H50" s="137" t="str">
        <f>IF(CONCATENATE(H40,H41,H46)="","","x")</f>
        <v/>
      </c>
      <c r="I50" s="232"/>
      <c r="J50" s="232"/>
      <c r="K50" s="233"/>
      <c r="L50" s="21"/>
      <c r="M50" s="22">
        <f t="shared" si="0"/>
        <v>1</v>
      </c>
      <c r="N50" s="23"/>
      <c r="O50" s="329"/>
      <c r="P50" s="329"/>
      <c r="Q50" s="329"/>
      <c r="R50" s="329"/>
      <c r="S50" s="329"/>
      <c r="T50" s="330"/>
      <c r="U50" s="330" t="s">
        <v>45</v>
      </c>
      <c r="V50" s="342"/>
      <c r="W50" s="342"/>
      <c r="X50" s="342"/>
      <c r="Y50" s="342"/>
      <c r="Z50" s="330"/>
      <c r="AA50" s="330"/>
      <c r="AB50" s="330"/>
      <c r="AC50" s="330"/>
      <c r="AD50" s="330"/>
      <c r="AE50" s="330"/>
      <c r="AF50" s="330"/>
      <c r="AG50" s="330"/>
      <c r="AH50" s="330"/>
      <c r="AI50" s="330"/>
      <c r="AJ50" s="330"/>
      <c r="AK50" s="330"/>
      <c r="AL50" s="330"/>
      <c r="AM50" s="330"/>
      <c r="AN50" s="330"/>
      <c r="AO50" s="330"/>
      <c r="AP50" s="330"/>
      <c r="AQ50" s="330"/>
      <c r="AR50" s="330"/>
      <c r="AS50" s="330"/>
      <c r="AT50" s="330"/>
      <c r="AU50" s="330"/>
      <c r="AV50" s="330"/>
      <c r="AW50" s="330"/>
      <c r="AX50" s="330"/>
      <c r="AY50" s="330"/>
      <c r="AZ50" s="330"/>
      <c r="BA50" s="330"/>
      <c r="BB50" s="330"/>
      <c r="BC50" s="330"/>
      <c r="BD50" s="330"/>
      <c r="BE50" s="330"/>
      <c r="BF50" s="330"/>
      <c r="BG50" s="330"/>
      <c r="BH50" s="330"/>
      <c r="BI50" s="330"/>
      <c r="BJ50" s="330"/>
      <c r="BK50" s="330"/>
      <c r="BL50" s="330"/>
      <c r="BM50" s="330"/>
      <c r="BN50" s="330"/>
      <c r="BO50" s="330"/>
      <c r="BP50" s="330"/>
      <c r="BQ50" s="330"/>
      <c r="BR50" s="330"/>
      <c r="BS50" s="330"/>
      <c r="BT50" s="330"/>
      <c r="BU50" s="330"/>
      <c r="BV50" s="330"/>
      <c r="BW50" s="330"/>
      <c r="BX50" s="330"/>
      <c r="BY50" s="330"/>
    </row>
    <row r="51" spans="1:77" ht="12.75" customHeight="1" thickBot="1" x14ac:dyDescent="0.25">
      <c r="A51" s="483"/>
      <c r="L51" s="21"/>
      <c r="M51" s="22">
        <f t="shared" si="0"/>
        <v>1</v>
      </c>
      <c r="N51" s="23"/>
      <c r="O51" s="329"/>
      <c r="P51" s="329"/>
      <c r="Q51" s="329"/>
      <c r="R51" s="329"/>
      <c r="S51" s="329"/>
      <c r="T51" s="330"/>
      <c r="U51" s="330">
        <f>IF(H50="",1,-1)</f>
        <v>1</v>
      </c>
      <c r="V51" s="342"/>
      <c r="W51" s="342"/>
      <c r="X51" s="342"/>
      <c r="Y51" s="342"/>
      <c r="Z51" s="333"/>
      <c r="AA51" s="330"/>
      <c r="AB51" s="330"/>
      <c r="AC51" s="330"/>
      <c r="AD51" s="330"/>
      <c r="AE51" s="330"/>
      <c r="AF51" s="330"/>
      <c r="AG51" s="330"/>
      <c r="AH51" s="330"/>
      <c r="AI51" s="330"/>
      <c r="AJ51" s="330"/>
      <c r="AK51" s="330"/>
      <c r="AL51" s="330"/>
      <c r="AM51" s="330"/>
      <c r="AN51" s="330"/>
      <c r="AO51" s="330"/>
      <c r="AP51" s="330"/>
      <c r="AQ51" s="330"/>
      <c r="AR51" s="330"/>
      <c r="AS51" s="330"/>
      <c r="AT51" s="330"/>
      <c r="AU51" s="330"/>
      <c r="AV51" s="330"/>
      <c r="AW51" s="330"/>
      <c r="AX51" s="330"/>
      <c r="AY51" s="330"/>
      <c r="AZ51" s="330"/>
      <c r="BA51" s="330"/>
      <c r="BB51" s="330"/>
      <c r="BC51" s="330"/>
      <c r="BD51" s="330"/>
      <c r="BE51" s="330"/>
      <c r="BF51" s="330"/>
      <c r="BG51" s="330"/>
      <c r="BH51" s="330"/>
      <c r="BI51" s="330"/>
      <c r="BJ51" s="330"/>
      <c r="BK51" s="330"/>
      <c r="BL51" s="330"/>
      <c r="BM51" s="330"/>
      <c r="BN51" s="330"/>
      <c r="BO51" s="330"/>
      <c r="BP51" s="330"/>
      <c r="BQ51" s="330"/>
      <c r="BR51" s="330"/>
      <c r="BS51" s="330"/>
      <c r="BT51" s="330"/>
      <c r="BU51" s="330"/>
      <c r="BV51" s="330"/>
      <c r="BW51" s="330"/>
      <c r="BX51" s="330"/>
      <c r="BY51" s="330"/>
    </row>
    <row r="52" spans="1:77" ht="12.75" customHeight="1" x14ac:dyDescent="0.2">
      <c r="A52" s="483"/>
      <c r="B52" s="295" t="s">
        <v>127</v>
      </c>
      <c r="C52" s="298"/>
      <c r="D52" s="298"/>
      <c r="E52" s="298"/>
      <c r="F52" s="298"/>
      <c r="G52" s="298"/>
      <c r="H52" s="298"/>
      <c r="I52" s="298"/>
      <c r="J52" s="298"/>
      <c r="K52" s="299"/>
      <c r="L52" s="21"/>
      <c r="M52" s="22">
        <f t="shared" si="0"/>
        <v>1</v>
      </c>
      <c r="N52" s="23"/>
      <c r="O52" s="329"/>
      <c r="P52" s="329"/>
      <c r="Q52" s="329"/>
      <c r="R52" s="329"/>
      <c r="S52" s="329"/>
      <c r="T52" s="330"/>
      <c r="U52" s="330"/>
      <c r="V52" s="342"/>
      <c r="W52" s="342"/>
      <c r="X52" s="342"/>
      <c r="Y52" s="342"/>
      <c r="Z52" s="330"/>
      <c r="AA52" s="330"/>
      <c r="AB52" s="330"/>
      <c r="AC52" s="330"/>
      <c r="AD52" s="330"/>
      <c r="AE52" s="330"/>
      <c r="AF52" s="330"/>
      <c r="AG52" s="330"/>
      <c r="AH52" s="330"/>
      <c r="AI52" s="330"/>
      <c r="AJ52" s="330"/>
      <c r="AK52" s="330"/>
      <c r="AL52" s="330"/>
      <c r="AM52" s="330"/>
      <c r="AN52" s="330"/>
      <c r="AO52" s="330"/>
      <c r="AP52" s="330"/>
      <c r="AQ52" s="330"/>
      <c r="AR52" s="330"/>
      <c r="AS52" s="330"/>
      <c r="AT52" s="330"/>
      <c r="AU52" s="330"/>
      <c r="AV52" s="330"/>
      <c r="AW52" s="330"/>
      <c r="AX52" s="330"/>
      <c r="AY52" s="330"/>
      <c r="AZ52" s="330"/>
      <c r="BA52" s="330"/>
      <c r="BB52" s="330"/>
      <c r="BC52" s="330"/>
      <c r="BD52" s="330"/>
      <c r="BE52" s="330"/>
      <c r="BF52" s="330"/>
      <c r="BG52" s="330"/>
      <c r="BH52" s="330"/>
      <c r="BI52" s="330"/>
      <c r="BJ52" s="330"/>
      <c r="BK52" s="330"/>
      <c r="BL52" s="330"/>
      <c r="BM52" s="330"/>
      <c r="BN52" s="330"/>
      <c r="BO52" s="330"/>
      <c r="BP52" s="330"/>
      <c r="BQ52" s="330"/>
      <c r="BR52" s="330"/>
      <c r="BS52" s="330"/>
      <c r="BT52" s="330"/>
      <c r="BU52" s="330"/>
      <c r="BV52" s="330"/>
      <c r="BW52" s="330"/>
      <c r="BX52" s="330"/>
      <c r="BY52" s="330"/>
    </row>
    <row r="53" spans="1:77" ht="12.75" customHeight="1" thickBot="1" x14ac:dyDescent="0.25">
      <c r="A53" s="483"/>
      <c r="B53" s="237"/>
      <c r="C53" s="300"/>
      <c r="D53" s="300"/>
      <c r="E53" s="300"/>
      <c r="F53" s="300"/>
      <c r="G53" s="300"/>
      <c r="H53" s="300"/>
      <c r="I53" s="300"/>
      <c r="J53" s="300"/>
      <c r="K53" s="301"/>
      <c r="L53" s="21"/>
      <c r="M53" s="22">
        <f t="shared" si="0"/>
        <v>1</v>
      </c>
      <c r="N53" s="23"/>
      <c r="O53" s="329"/>
      <c r="P53" s="329"/>
      <c r="Q53" s="329"/>
      <c r="R53" s="329"/>
      <c r="S53" s="329"/>
      <c r="T53" s="330"/>
      <c r="U53" s="330"/>
      <c r="V53" s="342"/>
      <c r="W53" s="342"/>
      <c r="X53" s="342"/>
      <c r="Y53" s="336"/>
      <c r="Z53" s="342"/>
      <c r="AA53" s="330"/>
      <c r="AB53" s="330"/>
      <c r="AC53" s="330"/>
      <c r="AD53" s="330"/>
      <c r="AE53" s="330"/>
      <c r="AF53" s="330"/>
      <c r="AG53" s="330"/>
      <c r="AH53" s="330"/>
      <c r="AI53" s="330"/>
      <c r="AJ53" s="330"/>
      <c r="AK53" s="330"/>
      <c r="AL53" s="330"/>
      <c r="AM53" s="330"/>
      <c r="AN53" s="330"/>
      <c r="AO53" s="330"/>
      <c r="AP53" s="330"/>
      <c r="AQ53" s="330"/>
      <c r="AR53" s="330"/>
      <c r="AS53" s="330"/>
      <c r="AT53" s="330"/>
      <c r="AU53" s="330"/>
      <c r="AV53" s="330"/>
      <c r="AW53" s="330"/>
      <c r="AX53" s="330"/>
      <c r="AY53" s="330"/>
      <c r="AZ53" s="330"/>
      <c r="BA53" s="330"/>
      <c r="BB53" s="330"/>
      <c r="BC53" s="330"/>
      <c r="BD53" s="330"/>
      <c r="BE53" s="330"/>
      <c r="BF53" s="330"/>
      <c r="BG53" s="330"/>
      <c r="BH53" s="330"/>
      <c r="BI53" s="330"/>
      <c r="BJ53" s="330"/>
      <c r="BK53" s="330"/>
      <c r="BL53" s="330"/>
      <c r="BM53" s="330"/>
      <c r="BN53" s="330"/>
      <c r="BO53" s="330"/>
      <c r="BP53" s="330"/>
      <c r="BQ53" s="330"/>
      <c r="BR53" s="330"/>
      <c r="BS53" s="330"/>
      <c r="BT53" s="330"/>
      <c r="BU53" s="330"/>
      <c r="BV53" s="330"/>
      <c r="BW53" s="330"/>
      <c r="BX53" s="330"/>
      <c r="BY53" s="330"/>
    </row>
    <row r="54" spans="1:77" ht="12.75" customHeight="1" x14ac:dyDescent="0.2">
      <c r="A54" s="483"/>
      <c r="B54" s="303" t="s">
        <v>116</v>
      </c>
      <c r="C54" s="304"/>
      <c r="D54" s="304"/>
      <c r="E54" s="304"/>
      <c r="F54" s="304"/>
      <c r="G54" s="304"/>
      <c r="H54" s="304"/>
      <c r="I54" s="304"/>
      <c r="J54" s="304"/>
      <c r="K54" s="305"/>
      <c r="L54" s="21"/>
      <c r="M54" s="22">
        <f t="shared" si="0"/>
        <v>1</v>
      </c>
      <c r="N54" s="23"/>
      <c r="O54" s="329"/>
      <c r="P54" s="329"/>
      <c r="Q54" s="329"/>
      <c r="R54" s="329"/>
      <c r="S54" s="329"/>
      <c r="T54" s="330"/>
      <c r="U54" s="330"/>
      <c r="V54" s="342"/>
      <c r="W54" s="342"/>
      <c r="X54" s="342"/>
      <c r="Y54" s="336"/>
      <c r="Z54" s="342"/>
      <c r="AA54" s="330"/>
      <c r="AB54" s="330"/>
      <c r="AC54" s="330"/>
      <c r="AD54" s="330"/>
      <c r="AE54" s="330"/>
      <c r="AF54" s="330"/>
      <c r="AG54" s="330"/>
      <c r="AH54" s="330"/>
      <c r="AI54" s="330"/>
      <c r="AJ54" s="330"/>
      <c r="AK54" s="330"/>
      <c r="AL54" s="330"/>
      <c r="AM54" s="330"/>
      <c r="AN54" s="330"/>
      <c r="AO54" s="330"/>
      <c r="AP54" s="330"/>
      <c r="AQ54" s="330"/>
      <c r="AR54" s="330"/>
      <c r="AS54" s="330"/>
      <c r="AT54" s="330"/>
      <c r="AU54" s="330"/>
      <c r="AV54" s="330"/>
      <c r="AW54" s="330"/>
      <c r="AX54" s="330"/>
      <c r="AY54" s="330"/>
      <c r="AZ54" s="330"/>
      <c r="BA54" s="330"/>
      <c r="BB54" s="330"/>
      <c r="BC54" s="330"/>
      <c r="BD54" s="330"/>
      <c r="BE54" s="330"/>
      <c r="BF54" s="330"/>
      <c r="BG54" s="330"/>
      <c r="BH54" s="330"/>
      <c r="BI54" s="330"/>
      <c r="BJ54" s="330"/>
      <c r="BK54" s="330"/>
      <c r="BL54" s="330"/>
      <c r="BM54" s="330"/>
      <c r="BN54" s="330"/>
      <c r="BO54" s="330"/>
      <c r="BP54" s="330"/>
      <c r="BQ54" s="330"/>
      <c r="BR54" s="330"/>
      <c r="BS54" s="330"/>
      <c r="BT54" s="330"/>
      <c r="BU54" s="330"/>
      <c r="BV54" s="330"/>
      <c r="BW54" s="330"/>
      <c r="BX54" s="330"/>
      <c r="BY54" s="330"/>
    </row>
    <row r="55" spans="1:77" ht="12.75" customHeight="1" x14ac:dyDescent="0.2">
      <c r="A55" s="483"/>
      <c r="B55" s="506" t="s">
        <v>147</v>
      </c>
      <c r="C55" s="507"/>
      <c r="D55" s="507"/>
      <c r="E55" s="507"/>
      <c r="F55" s="507"/>
      <c r="G55" s="507"/>
      <c r="H55" s="507"/>
      <c r="I55" s="507"/>
      <c r="J55" s="507"/>
      <c r="K55" s="508"/>
      <c r="L55" s="21"/>
      <c r="M55" s="22">
        <f t="shared" si="0"/>
        <v>1</v>
      </c>
      <c r="N55" s="23"/>
      <c r="O55" s="329"/>
      <c r="P55" s="329"/>
      <c r="Q55" s="329"/>
      <c r="R55" s="329"/>
      <c r="S55" s="329"/>
      <c r="T55" s="330"/>
      <c r="U55" s="330"/>
      <c r="V55" s="342"/>
      <c r="W55" s="342"/>
      <c r="X55" s="342"/>
      <c r="Y55" s="336"/>
      <c r="Z55" s="342"/>
      <c r="AA55" s="330"/>
      <c r="AB55" s="330"/>
      <c r="AC55" s="330"/>
      <c r="AD55" s="330"/>
      <c r="AE55" s="330"/>
      <c r="AF55" s="330"/>
      <c r="AG55" s="330"/>
      <c r="AH55" s="330"/>
      <c r="AI55" s="330"/>
      <c r="AJ55" s="330"/>
      <c r="AK55" s="330"/>
      <c r="AL55" s="330"/>
      <c r="AM55" s="330"/>
      <c r="AN55" s="330"/>
      <c r="AO55" s="330"/>
      <c r="AP55" s="330"/>
      <c r="AQ55" s="330"/>
      <c r="AR55" s="330"/>
      <c r="AS55" s="330"/>
      <c r="AT55" s="330"/>
      <c r="AU55" s="330"/>
      <c r="AV55" s="330"/>
      <c r="AW55" s="330"/>
      <c r="AX55" s="330"/>
      <c r="AY55" s="330"/>
      <c r="AZ55" s="330"/>
      <c r="BA55" s="330"/>
      <c r="BB55" s="330"/>
      <c r="BC55" s="330"/>
      <c r="BD55" s="330"/>
      <c r="BE55" s="330"/>
      <c r="BF55" s="330"/>
      <c r="BG55" s="330"/>
      <c r="BH55" s="330"/>
      <c r="BI55" s="330"/>
      <c r="BJ55" s="330"/>
      <c r="BK55" s="330"/>
      <c r="BL55" s="330"/>
      <c r="BM55" s="330"/>
      <c r="BN55" s="330"/>
      <c r="BO55" s="330"/>
      <c r="BP55" s="330"/>
      <c r="BQ55" s="330"/>
      <c r="BR55" s="330"/>
      <c r="BS55" s="330"/>
      <c r="BT55" s="330"/>
      <c r="BU55" s="330"/>
      <c r="BV55" s="330"/>
      <c r="BW55" s="330"/>
      <c r="BX55" s="330"/>
      <c r="BY55" s="330"/>
    </row>
    <row r="56" spans="1:77" ht="12.75" customHeight="1" x14ac:dyDescent="0.2">
      <c r="A56" s="483"/>
      <c r="B56" s="513" t="s">
        <v>148</v>
      </c>
      <c r="C56" s="514"/>
      <c r="D56" s="514"/>
      <c r="E56" s="514"/>
      <c r="F56" s="514"/>
      <c r="G56" s="514"/>
      <c r="H56" s="514"/>
      <c r="I56" s="514"/>
      <c r="J56" s="514"/>
      <c r="K56" s="515"/>
      <c r="L56" s="21"/>
      <c r="M56" s="22">
        <f t="shared" si="0"/>
        <v>1</v>
      </c>
      <c r="N56" s="23"/>
      <c r="O56" s="329"/>
      <c r="P56" s="329"/>
      <c r="Q56" s="329"/>
      <c r="R56" s="329"/>
      <c r="S56" s="329"/>
      <c r="T56" s="330"/>
      <c r="U56" s="330"/>
      <c r="V56" s="330"/>
      <c r="W56" s="330"/>
      <c r="X56" s="330"/>
      <c r="Y56" s="336"/>
      <c r="Z56" s="342"/>
      <c r="AA56" s="330"/>
      <c r="AB56" s="330"/>
      <c r="AC56" s="330"/>
      <c r="AD56" s="330"/>
      <c r="AE56" s="330"/>
      <c r="AF56" s="330"/>
      <c r="AG56" s="330"/>
      <c r="AH56" s="330"/>
      <c r="AI56" s="330"/>
      <c r="AJ56" s="330"/>
      <c r="AK56" s="330"/>
      <c r="AL56" s="330"/>
      <c r="AM56" s="330"/>
      <c r="AN56" s="330"/>
      <c r="AO56" s="330"/>
      <c r="AP56" s="330"/>
      <c r="AQ56" s="330"/>
      <c r="AR56" s="330"/>
      <c r="AS56" s="330"/>
      <c r="AT56" s="330"/>
      <c r="AU56" s="330"/>
      <c r="AV56" s="330"/>
      <c r="AW56" s="330"/>
      <c r="AX56" s="330"/>
      <c r="AY56" s="330"/>
      <c r="AZ56" s="330"/>
      <c r="BA56" s="330"/>
      <c r="BB56" s="330"/>
      <c r="BC56" s="330"/>
      <c r="BD56" s="330"/>
      <c r="BE56" s="330"/>
      <c r="BF56" s="330"/>
      <c r="BG56" s="330"/>
      <c r="BH56" s="330"/>
      <c r="BI56" s="330"/>
      <c r="BJ56" s="330"/>
      <c r="BK56" s="330"/>
      <c r="BL56" s="330"/>
      <c r="BM56" s="330"/>
      <c r="BN56" s="330"/>
      <c r="BO56" s="330"/>
      <c r="BP56" s="330"/>
      <c r="BQ56" s="330"/>
      <c r="BR56" s="330"/>
      <c r="BS56" s="330"/>
      <c r="BT56" s="330"/>
      <c r="BU56" s="330"/>
      <c r="BV56" s="330"/>
      <c r="BW56" s="330"/>
      <c r="BX56" s="330"/>
      <c r="BY56" s="330"/>
    </row>
    <row r="57" spans="1:77" ht="12.75" customHeight="1" x14ac:dyDescent="0.2">
      <c r="A57" s="483"/>
      <c r="B57" s="513" t="s">
        <v>149</v>
      </c>
      <c r="C57" s="514"/>
      <c r="D57" s="514"/>
      <c r="E57" s="514"/>
      <c r="F57" s="514"/>
      <c r="G57" s="514"/>
      <c r="H57" s="514"/>
      <c r="I57" s="514"/>
      <c r="J57" s="514"/>
      <c r="K57" s="515"/>
      <c r="L57" s="21"/>
      <c r="M57" s="22">
        <f t="shared" si="0"/>
        <v>1</v>
      </c>
      <c r="N57" s="147"/>
      <c r="O57" s="329"/>
      <c r="P57" s="329"/>
      <c r="Q57" s="329"/>
      <c r="R57" s="329"/>
      <c r="S57" s="329"/>
      <c r="T57" s="330"/>
      <c r="U57" s="343"/>
      <c r="V57" s="330"/>
      <c r="W57" s="330"/>
      <c r="X57" s="330"/>
      <c r="Y57" s="336"/>
      <c r="Z57" s="342"/>
      <c r="AA57" s="330"/>
      <c r="AB57" s="330"/>
      <c r="AC57" s="330"/>
      <c r="AD57" s="330"/>
      <c r="AE57" s="330"/>
      <c r="AF57" s="330"/>
      <c r="AG57" s="330"/>
      <c r="AH57" s="330"/>
      <c r="AI57" s="330"/>
      <c r="AJ57" s="330"/>
      <c r="AK57" s="330"/>
      <c r="AL57" s="330"/>
      <c r="AM57" s="330"/>
      <c r="AN57" s="330"/>
      <c r="AO57" s="330"/>
      <c r="AP57" s="330"/>
      <c r="AQ57" s="330"/>
      <c r="AR57" s="330"/>
      <c r="AS57" s="330"/>
      <c r="AT57" s="330"/>
      <c r="AU57" s="330"/>
      <c r="AV57" s="330"/>
      <c r="AW57" s="330"/>
      <c r="AX57" s="330"/>
      <c r="AY57" s="330"/>
      <c r="AZ57" s="330"/>
      <c r="BA57" s="330"/>
      <c r="BB57" s="330"/>
      <c r="BC57" s="330"/>
      <c r="BD57" s="330"/>
      <c r="BE57" s="330"/>
      <c r="BF57" s="330"/>
      <c r="BG57" s="330"/>
      <c r="BH57" s="330"/>
      <c r="BI57" s="330"/>
      <c r="BJ57" s="330"/>
      <c r="BK57" s="330"/>
      <c r="BL57" s="330"/>
      <c r="BM57" s="330"/>
      <c r="BN57" s="330"/>
      <c r="BO57" s="330"/>
      <c r="BP57" s="330"/>
      <c r="BQ57" s="330"/>
      <c r="BR57" s="330"/>
      <c r="BS57" s="330"/>
      <c r="BT57" s="330"/>
      <c r="BU57" s="330"/>
      <c r="BV57" s="330"/>
      <c r="BW57" s="330"/>
      <c r="BX57" s="330"/>
      <c r="BY57" s="330"/>
    </row>
    <row r="58" spans="1:77" ht="12.75" customHeight="1" thickBot="1" x14ac:dyDescent="0.25">
      <c r="A58" s="483"/>
      <c r="B58" s="516"/>
      <c r="C58" s="517"/>
      <c r="D58" s="517"/>
      <c r="E58" s="517"/>
      <c r="F58" s="517"/>
      <c r="G58" s="517"/>
      <c r="H58" s="517"/>
      <c r="I58" s="517"/>
      <c r="J58" s="517"/>
      <c r="K58" s="518"/>
      <c r="M58" s="22">
        <f t="shared" si="0"/>
        <v>1</v>
      </c>
      <c r="N58" s="147"/>
      <c r="O58" s="329"/>
      <c r="P58" s="329"/>
      <c r="Q58" s="329"/>
      <c r="R58" s="329"/>
      <c r="S58" s="329"/>
      <c r="T58" s="330"/>
      <c r="U58" s="344"/>
      <c r="V58" s="330"/>
      <c r="W58" s="330"/>
      <c r="X58" s="330"/>
      <c r="Y58" s="336"/>
      <c r="Z58" s="342"/>
      <c r="AA58" s="330"/>
      <c r="AB58" s="330"/>
      <c r="AC58" s="330"/>
      <c r="AD58" s="330"/>
      <c r="AE58" s="330"/>
      <c r="AF58" s="330"/>
      <c r="AG58" s="330"/>
      <c r="AH58" s="330"/>
      <c r="AI58" s="330"/>
      <c r="AJ58" s="330"/>
      <c r="AK58" s="330"/>
      <c r="AL58" s="330"/>
      <c r="AM58" s="330"/>
      <c r="AN58" s="330"/>
      <c r="AO58" s="330"/>
      <c r="AP58" s="330"/>
      <c r="AQ58" s="330"/>
      <c r="AR58" s="330"/>
      <c r="AS58" s="330"/>
      <c r="AT58" s="330"/>
      <c r="AU58" s="330"/>
      <c r="AV58" s="330"/>
      <c r="AW58" s="330"/>
      <c r="AX58" s="330"/>
      <c r="AY58" s="330"/>
      <c r="AZ58" s="330"/>
      <c r="BA58" s="330"/>
      <c r="BB58" s="330"/>
      <c r="BC58" s="330"/>
      <c r="BD58" s="330"/>
      <c r="BE58" s="330"/>
      <c r="BF58" s="330"/>
      <c r="BG58" s="330"/>
      <c r="BH58" s="330"/>
      <c r="BI58" s="330"/>
      <c r="BJ58" s="330"/>
      <c r="BK58" s="330"/>
      <c r="BL58" s="330"/>
      <c r="BM58" s="330"/>
      <c r="BN58" s="330"/>
      <c r="BO58" s="330"/>
      <c r="BP58" s="330"/>
      <c r="BQ58" s="330"/>
      <c r="BR58" s="330"/>
      <c r="BS58" s="330"/>
      <c r="BT58" s="330"/>
      <c r="BU58" s="330"/>
      <c r="BV58" s="330"/>
      <c r="BW58" s="330"/>
      <c r="BX58" s="330"/>
      <c r="BY58" s="330"/>
    </row>
    <row r="59" spans="1:77" ht="12.75" customHeight="1" x14ac:dyDescent="0.2">
      <c r="A59" s="483"/>
      <c r="B59" s="373" t="s">
        <v>115</v>
      </c>
      <c r="C59" s="306"/>
      <c r="D59" s="306"/>
      <c r="E59" s="306"/>
      <c r="F59" s="306"/>
      <c r="G59" s="306"/>
      <c r="H59" s="306"/>
      <c r="I59" s="306"/>
      <c r="J59" s="306"/>
      <c r="K59" s="307"/>
      <c r="M59" s="22">
        <f t="shared" si="0"/>
        <v>1</v>
      </c>
      <c r="N59" s="23"/>
      <c r="O59" s="329"/>
      <c r="P59" s="329"/>
      <c r="Q59" s="329"/>
      <c r="R59" s="330"/>
      <c r="S59" s="330"/>
      <c r="T59" s="330"/>
      <c r="U59" s="344"/>
      <c r="V59" s="330"/>
      <c r="W59" s="330"/>
      <c r="X59" s="330"/>
      <c r="Y59" s="336"/>
      <c r="Z59" s="342"/>
      <c r="AA59" s="330"/>
      <c r="AB59" s="330"/>
      <c r="AC59" s="330"/>
      <c r="AD59" s="330"/>
      <c r="AE59" s="330"/>
      <c r="AF59" s="330"/>
      <c r="AG59" s="330"/>
      <c r="AH59" s="330"/>
      <c r="AI59" s="330"/>
      <c r="AJ59" s="330"/>
      <c r="AK59" s="330"/>
      <c r="AL59" s="330"/>
      <c r="AM59" s="330"/>
      <c r="AN59" s="330"/>
      <c r="AO59" s="330"/>
      <c r="AP59" s="330"/>
      <c r="AQ59" s="330"/>
      <c r="AR59" s="330"/>
      <c r="AS59" s="330"/>
      <c r="AT59" s="330"/>
      <c r="AU59" s="330"/>
      <c r="AV59" s="330"/>
      <c r="AW59" s="330"/>
      <c r="AX59" s="330"/>
      <c r="AY59" s="330"/>
      <c r="AZ59" s="330"/>
      <c r="BA59" s="330"/>
      <c r="BB59" s="330"/>
      <c r="BC59" s="330"/>
      <c r="BD59" s="330"/>
      <c r="BE59" s="330"/>
      <c r="BF59" s="330"/>
      <c r="BG59" s="330"/>
      <c r="BH59" s="330"/>
      <c r="BI59" s="330"/>
      <c r="BJ59" s="330"/>
      <c r="BK59" s="330"/>
      <c r="BL59" s="330"/>
      <c r="BM59" s="330"/>
      <c r="BN59" s="330"/>
      <c r="BO59" s="330"/>
      <c r="BP59" s="330"/>
      <c r="BQ59" s="330"/>
      <c r="BR59" s="330"/>
      <c r="BS59" s="330"/>
      <c r="BT59" s="330"/>
      <c r="BU59" s="330"/>
      <c r="BV59" s="330"/>
      <c r="BW59" s="330"/>
      <c r="BX59" s="330"/>
      <c r="BY59" s="330"/>
    </row>
    <row r="60" spans="1:77" ht="12.75" customHeight="1" x14ac:dyDescent="0.2">
      <c r="A60" s="483"/>
      <c r="B60" s="506" t="s">
        <v>169</v>
      </c>
      <c r="C60" s="507"/>
      <c r="D60" s="507"/>
      <c r="E60" s="507"/>
      <c r="F60" s="507"/>
      <c r="G60" s="507"/>
      <c r="H60" s="507"/>
      <c r="I60" s="507"/>
      <c r="J60" s="507"/>
      <c r="K60" s="508"/>
      <c r="M60" s="22">
        <f t="shared" si="0"/>
        <v>1</v>
      </c>
      <c r="O60" s="329"/>
      <c r="P60" s="329"/>
      <c r="Q60" s="329"/>
      <c r="R60" s="330"/>
      <c r="S60" s="330"/>
      <c r="T60" s="330"/>
      <c r="U60" s="344"/>
      <c r="V60" s="330"/>
      <c r="W60" s="330"/>
      <c r="X60" s="330"/>
      <c r="Y60" s="336"/>
      <c r="Z60" s="342"/>
      <c r="AA60" s="330"/>
      <c r="AB60" s="330"/>
      <c r="AC60" s="330"/>
      <c r="AD60" s="330"/>
      <c r="AE60" s="330"/>
      <c r="AF60" s="330"/>
      <c r="AG60" s="330"/>
      <c r="AH60" s="330"/>
      <c r="AI60" s="330"/>
      <c r="AJ60" s="330"/>
      <c r="AK60" s="330"/>
      <c r="AL60" s="330"/>
      <c r="AM60" s="330"/>
      <c r="AN60" s="330"/>
      <c r="AO60" s="330"/>
      <c r="AP60" s="330"/>
      <c r="AQ60" s="330"/>
      <c r="AR60" s="330"/>
      <c r="AS60" s="330"/>
      <c r="AT60" s="330"/>
      <c r="AU60" s="330"/>
      <c r="AV60" s="330"/>
      <c r="AW60" s="330"/>
      <c r="AX60" s="330"/>
      <c r="AY60" s="330"/>
      <c r="AZ60" s="330"/>
      <c r="BA60" s="330"/>
      <c r="BB60" s="330"/>
      <c r="BC60" s="330"/>
      <c r="BD60" s="330"/>
      <c r="BE60" s="330"/>
      <c r="BF60" s="330"/>
      <c r="BG60" s="330"/>
      <c r="BH60" s="330"/>
      <c r="BI60" s="330"/>
      <c r="BJ60" s="330"/>
      <c r="BK60" s="330"/>
      <c r="BL60" s="330"/>
      <c r="BM60" s="330"/>
      <c r="BN60" s="330"/>
      <c r="BO60" s="330"/>
      <c r="BP60" s="330"/>
      <c r="BQ60" s="330"/>
      <c r="BR60" s="330"/>
      <c r="BS60" s="330"/>
      <c r="BT60" s="330"/>
      <c r="BU60" s="330"/>
      <c r="BV60" s="330"/>
      <c r="BW60" s="330"/>
      <c r="BX60" s="330"/>
      <c r="BY60" s="330"/>
    </row>
    <row r="61" spans="1:77" ht="12.75" customHeight="1" x14ac:dyDescent="0.2">
      <c r="A61" s="483"/>
      <c r="B61" s="506" t="s">
        <v>150</v>
      </c>
      <c r="C61" s="507"/>
      <c r="D61" s="507"/>
      <c r="E61" s="507"/>
      <c r="F61" s="507"/>
      <c r="G61" s="507"/>
      <c r="H61" s="507"/>
      <c r="I61" s="507"/>
      <c r="J61" s="507"/>
      <c r="K61" s="508"/>
      <c r="M61" s="22">
        <f t="shared" si="0"/>
        <v>1</v>
      </c>
      <c r="O61" s="329"/>
      <c r="P61" s="329"/>
      <c r="Q61" s="329"/>
      <c r="R61" s="329"/>
      <c r="S61" s="329"/>
      <c r="T61" s="329"/>
      <c r="U61" s="344"/>
      <c r="V61" s="330"/>
      <c r="W61" s="330"/>
      <c r="X61" s="330"/>
      <c r="Y61" s="336"/>
      <c r="Z61" s="342"/>
      <c r="AA61" s="330"/>
      <c r="AB61" s="330"/>
      <c r="AC61" s="330"/>
      <c r="AD61" s="330"/>
      <c r="AE61" s="330"/>
      <c r="AF61" s="330"/>
      <c r="AG61" s="330"/>
      <c r="AH61" s="330"/>
      <c r="AI61" s="330"/>
      <c r="AJ61" s="330"/>
      <c r="AK61" s="330"/>
      <c r="AL61" s="330"/>
      <c r="AM61" s="330"/>
      <c r="AN61" s="330"/>
      <c r="AO61" s="330"/>
      <c r="AP61" s="330"/>
      <c r="AQ61" s="330"/>
      <c r="AR61" s="330"/>
      <c r="AS61" s="330"/>
      <c r="AT61" s="330"/>
      <c r="AU61" s="330"/>
      <c r="AV61" s="330"/>
      <c r="AW61" s="330"/>
      <c r="AX61" s="330"/>
      <c r="AY61" s="330"/>
      <c r="AZ61" s="330"/>
      <c r="BA61" s="330"/>
      <c r="BB61" s="330"/>
      <c r="BC61" s="330"/>
      <c r="BD61" s="330"/>
      <c r="BE61" s="330"/>
      <c r="BF61" s="330"/>
      <c r="BG61" s="330"/>
      <c r="BH61" s="330"/>
      <c r="BI61" s="330"/>
      <c r="BJ61" s="330"/>
      <c r="BK61" s="330"/>
      <c r="BL61" s="330"/>
      <c r="BM61" s="330"/>
      <c r="BN61" s="330"/>
      <c r="BO61" s="330"/>
      <c r="BP61" s="330"/>
      <c r="BQ61" s="330"/>
      <c r="BR61" s="330"/>
      <c r="BS61" s="330"/>
      <c r="BT61" s="330"/>
      <c r="BU61" s="330"/>
      <c r="BV61" s="330"/>
      <c r="BW61" s="330"/>
      <c r="BX61" s="330"/>
      <c r="BY61" s="330"/>
    </row>
    <row r="62" spans="1:77" ht="12.75" customHeight="1" thickBot="1" x14ac:dyDescent="0.25">
      <c r="A62" s="483"/>
      <c r="B62" s="509"/>
      <c r="C62" s="510"/>
      <c r="D62" s="510"/>
      <c r="E62" s="510"/>
      <c r="F62" s="510"/>
      <c r="G62" s="510"/>
      <c r="H62" s="510"/>
      <c r="I62" s="510"/>
      <c r="J62" s="510"/>
      <c r="K62" s="511"/>
      <c r="M62" s="22">
        <f t="shared" si="0"/>
        <v>1</v>
      </c>
      <c r="O62" s="329"/>
      <c r="P62" s="329"/>
      <c r="Q62" s="329"/>
      <c r="R62" s="329"/>
      <c r="S62" s="329"/>
      <c r="T62" s="329"/>
      <c r="U62" s="344"/>
      <c r="V62" s="344"/>
      <c r="W62" s="368"/>
      <c r="X62" s="330"/>
      <c r="Y62" s="330"/>
      <c r="Z62" s="330"/>
      <c r="AA62" s="330"/>
      <c r="AB62" s="330"/>
      <c r="AC62" s="330"/>
      <c r="AD62" s="330"/>
      <c r="AE62" s="330"/>
      <c r="AF62" s="330"/>
      <c r="AG62" s="330"/>
      <c r="AH62" s="330"/>
      <c r="AI62" s="330"/>
      <c r="AJ62" s="330"/>
      <c r="AK62" s="330"/>
      <c r="AL62" s="330"/>
      <c r="AM62" s="330"/>
      <c r="AN62" s="330"/>
      <c r="AO62" s="330"/>
      <c r="AP62" s="330"/>
      <c r="AQ62" s="330"/>
      <c r="AR62" s="330"/>
      <c r="AS62" s="330"/>
      <c r="AT62" s="330"/>
      <c r="AU62" s="330"/>
      <c r="AV62" s="330"/>
      <c r="AW62" s="330"/>
      <c r="AX62" s="330"/>
      <c r="AY62" s="330"/>
      <c r="AZ62" s="330"/>
      <c r="BA62" s="330"/>
      <c r="BB62" s="330"/>
      <c r="BC62" s="330"/>
      <c r="BD62" s="330"/>
      <c r="BE62" s="330"/>
      <c r="BF62" s="330"/>
      <c r="BG62" s="330"/>
      <c r="BH62" s="330"/>
      <c r="BI62" s="330"/>
      <c r="BJ62" s="330"/>
      <c r="BK62" s="330"/>
      <c r="BL62" s="330"/>
      <c r="BM62" s="330"/>
      <c r="BN62" s="330"/>
      <c r="BO62" s="330"/>
      <c r="BP62" s="330"/>
      <c r="BQ62" s="330"/>
      <c r="BR62" s="330"/>
      <c r="BS62" s="330"/>
      <c r="BT62" s="330"/>
      <c r="BU62" s="330"/>
      <c r="BV62" s="330"/>
      <c r="BW62" s="330"/>
      <c r="BX62" s="330"/>
      <c r="BY62" s="330"/>
    </row>
    <row r="63" spans="1:77" ht="12.75" customHeight="1" thickBot="1" x14ac:dyDescent="0.25">
      <c r="A63" s="483"/>
      <c r="M63" s="22">
        <f t="shared" si="0"/>
        <v>1</v>
      </c>
      <c r="O63" s="329"/>
      <c r="P63" s="329"/>
      <c r="Q63" s="329"/>
      <c r="R63" s="329"/>
      <c r="S63" s="329"/>
      <c r="T63" s="329"/>
      <c r="U63" s="344"/>
      <c r="V63" s="344"/>
      <c r="W63" s="368"/>
      <c r="X63" s="330"/>
      <c r="Y63" s="330"/>
      <c r="Z63" s="330"/>
      <c r="AA63" s="330"/>
      <c r="AB63" s="330"/>
      <c r="AC63" s="330"/>
      <c r="AD63" s="330"/>
      <c r="AE63" s="330"/>
      <c r="AF63" s="330"/>
      <c r="AG63" s="330"/>
      <c r="AH63" s="330"/>
      <c r="AI63" s="330"/>
      <c r="AJ63" s="330"/>
      <c r="AK63" s="330"/>
      <c r="AL63" s="330"/>
      <c r="AM63" s="330"/>
      <c r="AN63" s="330"/>
      <c r="AO63" s="330"/>
      <c r="AP63" s="330"/>
      <c r="AQ63" s="330"/>
      <c r="AR63" s="330"/>
      <c r="AS63" s="330"/>
      <c r="AT63" s="330"/>
      <c r="AU63" s="330"/>
      <c r="AV63" s="330"/>
      <c r="AW63" s="330"/>
      <c r="AX63" s="330"/>
      <c r="AY63" s="330"/>
      <c r="AZ63" s="330"/>
      <c r="BA63" s="330"/>
      <c r="BB63" s="330"/>
      <c r="BC63" s="330"/>
      <c r="BD63" s="330"/>
      <c r="BE63" s="330"/>
      <c r="BF63" s="330"/>
      <c r="BG63" s="330"/>
      <c r="BH63" s="330"/>
      <c r="BI63" s="330"/>
      <c r="BJ63" s="330"/>
      <c r="BK63" s="330"/>
      <c r="BL63" s="330"/>
      <c r="BM63" s="330"/>
      <c r="BN63" s="330"/>
      <c r="BO63" s="330"/>
      <c r="BP63" s="330"/>
      <c r="BQ63" s="330"/>
      <c r="BR63" s="330"/>
      <c r="BS63" s="330"/>
      <c r="BT63" s="330"/>
      <c r="BU63" s="330"/>
      <c r="BV63" s="330"/>
      <c r="BW63" s="330"/>
      <c r="BX63" s="330"/>
      <c r="BY63" s="330"/>
    </row>
    <row r="64" spans="1:77" ht="18.600000000000001" customHeight="1" x14ac:dyDescent="0.25">
      <c r="A64" s="483"/>
      <c r="B64" s="308" t="s">
        <v>128</v>
      </c>
      <c r="C64" s="298"/>
      <c r="D64" s="298"/>
      <c r="E64" s="298"/>
      <c r="F64" s="298"/>
      <c r="G64" s="298"/>
      <c r="H64" s="298"/>
      <c r="I64" s="298"/>
      <c r="J64" s="298"/>
      <c r="K64" s="299"/>
      <c r="M64" s="22">
        <f t="shared" si="0"/>
        <v>1</v>
      </c>
      <c r="O64" s="329"/>
      <c r="P64" s="329"/>
      <c r="Q64" s="329"/>
      <c r="R64" s="329"/>
      <c r="S64" s="329"/>
      <c r="T64" s="329"/>
      <c r="U64" s="369"/>
      <c r="V64" s="369"/>
      <c r="W64" s="329"/>
      <c r="X64" s="329"/>
      <c r="Y64" s="329"/>
      <c r="Z64" s="329"/>
      <c r="AA64" s="329"/>
      <c r="AB64" s="329"/>
      <c r="AC64" s="329"/>
      <c r="AD64" s="329"/>
      <c r="AE64" s="329"/>
      <c r="AF64" s="329"/>
      <c r="AG64" s="329"/>
      <c r="AH64" s="329"/>
      <c r="AI64" s="329"/>
      <c r="AJ64" s="329"/>
      <c r="AK64" s="329"/>
      <c r="AL64" s="329"/>
      <c r="AM64" s="329"/>
      <c r="AN64" s="329"/>
      <c r="AO64" s="329"/>
      <c r="AP64" s="329"/>
      <c r="AQ64" s="329"/>
      <c r="AR64" s="329"/>
      <c r="AS64" s="329"/>
      <c r="AT64" s="329"/>
      <c r="AU64" s="329"/>
      <c r="AV64" s="329"/>
      <c r="AW64" s="329"/>
      <c r="AX64" s="329"/>
      <c r="AY64" s="329"/>
      <c r="AZ64" s="330"/>
      <c r="BA64" s="330"/>
      <c r="BB64" s="330"/>
      <c r="BC64" s="330"/>
      <c r="BD64" s="330"/>
      <c r="BE64" s="330"/>
      <c r="BF64" s="330"/>
      <c r="BG64" s="330"/>
      <c r="BH64" s="330"/>
      <c r="BI64" s="330"/>
      <c r="BJ64" s="330"/>
      <c r="BK64" s="330"/>
      <c r="BL64" s="330"/>
      <c r="BM64" s="330"/>
      <c r="BN64" s="330"/>
      <c r="BO64" s="330"/>
      <c r="BP64" s="330"/>
      <c r="BQ64" s="330"/>
      <c r="BR64" s="330"/>
      <c r="BS64" s="330"/>
      <c r="BT64" s="330"/>
      <c r="BU64" s="330"/>
      <c r="BV64" s="330"/>
      <c r="BW64" s="330"/>
      <c r="BX64" s="330"/>
      <c r="BY64" s="330"/>
    </row>
    <row r="65" spans="1:77" ht="18.600000000000001" customHeight="1" x14ac:dyDescent="0.25">
      <c r="A65" s="483"/>
      <c r="B65" s="309" t="s">
        <v>180</v>
      </c>
      <c r="C65" s="42"/>
      <c r="D65" s="42"/>
      <c r="E65" s="42"/>
      <c r="F65" s="42"/>
      <c r="G65" s="42"/>
      <c r="H65" s="42"/>
      <c r="I65" s="42"/>
      <c r="J65" s="42"/>
      <c r="K65" s="234"/>
      <c r="M65" s="22">
        <f t="shared" ref="M65:M68" si="2">$U$51</f>
        <v>1</v>
      </c>
      <c r="O65" s="329"/>
      <c r="P65" s="329"/>
      <c r="Q65" s="329"/>
      <c r="R65" s="329"/>
      <c r="S65" s="329"/>
      <c r="T65" s="329"/>
      <c r="U65" s="369"/>
      <c r="V65" s="369"/>
      <c r="W65" s="329"/>
      <c r="X65" s="329"/>
      <c r="Y65" s="329"/>
      <c r="Z65" s="329"/>
      <c r="AA65" s="329"/>
      <c r="AB65" s="329"/>
      <c r="AC65" s="329"/>
      <c r="AD65" s="329"/>
      <c r="AE65" s="329"/>
      <c r="AF65" s="329"/>
      <c r="AG65" s="329"/>
      <c r="AH65" s="329"/>
      <c r="AI65" s="329"/>
      <c r="AJ65" s="329"/>
      <c r="AK65" s="329"/>
      <c r="AL65" s="329"/>
      <c r="AM65" s="329"/>
      <c r="AN65" s="329"/>
      <c r="AO65" s="329"/>
      <c r="AP65" s="329"/>
      <c r="AQ65" s="329"/>
      <c r="AR65" s="329"/>
      <c r="AS65" s="329"/>
      <c r="AT65" s="329"/>
      <c r="AU65" s="329"/>
      <c r="AV65" s="329"/>
      <c r="AW65" s="329"/>
      <c r="AX65" s="329"/>
      <c r="AY65" s="329"/>
      <c r="AZ65" s="330"/>
      <c r="BA65" s="330"/>
      <c r="BB65" s="330"/>
      <c r="BC65" s="330"/>
      <c r="BD65" s="330"/>
      <c r="BE65" s="330"/>
      <c r="BF65" s="330"/>
      <c r="BG65" s="330"/>
      <c r="BH65" s="330"/>
      <c r="BI65" s="330"/>
      <c r="BJ65" s="330"/>
      <c r="BK65" s="330"/>
      <c r="BL65" s="330"/>
      <c r="BM65" s="330"/>
      <c r="BN65" s="330"/>
      <c r="BO65" s="330"/>
      <c r="BP65" s="330"/>
      <c r="BQ65" s="330"/>
      <c r="BR65" s="330"/>
      <c r="BS65" s="330"/>
      <c r="BT65" s="330"/>
      <c r="BU65" s="330"/>
      <c r="BV65" s="330"/>
      <c r="BW65" s="330"/>
      <c r="BX65" s="330"/>
      <c r="BY65" s="330"/>
    </row>
    <row r="66" spans="1:77" ht="18.600000000000001" customHeight="1" x14ac:dyDescent="0.25">
      <c r="A66" s="483"/>
      <c r="B66" s="309" t="s">
        <v>181</v>
      </c>
      <c r="C66" s="42"/>
      <c r="D66" s="42"/>
      <c r="E66" s="42"/>
      <c r="F66" s="42"/>
      <c r="G66" s="42"/>
      <c r="H66" s="42"/>
      <c r="I66" s="42"/>
      <c r="J66" s="42"/>
      <c r="K66" s="234"/>
      <c r="M66" s="22">
        <f t="shared" si="2"/>
        <v>1</v>
      </c>
      <c r="O66" s="329"/>
      <c r="P66" s="329"/>
      <c r="Q66" s="329"/>
      <c r="R66" s="329"/>
      <c r="S66" s="329"/>
      <c r="T66" s="329"/>
      <c r="U66" s="369"/>
      <c r="V66" s="369"/>
      <c r="W66" s="329"/>
      <c r="X66" s="329"/>
      <c r="Y66" s="329"/>
      <c r="Z66" s="329"/>
      <c r="AA66" s="329"/>
      <c r="AB66" s="329"/>
      <c r="AC66" s="329"/>
      <c r="AD66" s="329"/>
      <c r="AE66" s="329"/>
      <c r="AF66" s="329"/>
      <c r="AG66" s="329"/>
      <c r="AH66" s="329"/>
      <c r="AI66" s="329"/>
      <c r="AJ66" s="329"/>
      <c r="AK66" s="329"/>
      <c r="AL66" s="329"/>
      <c r="AM66" s="329"/>
      <c r="AN66" s="329"/>
      <c r="AO66" s="329"/>
      <c r="AP66" s="329"/>
      <c r="AQ66" s="329"/>
      <c r="AR66" s="329"/>
      <c r="AS66" s="329"/>
      <c r="AT66" s="329"/>
      <c r="AU66" s="329"/>
      <c r="AV66" s="329"/>
      <c r="AW66" s="329"/>
      <c r="AX66" s="329"/>
      <c r="AY66" s="329"/>
      <c r="AZ66" s="330"/>
      <c r="BA66" s="330"/>
      <c r="BB66" s="330"/>
      <c r="BC66" s="330"/>
      <c r="BD66" s="330"/>
      <c r="BE66" s="330"/>
      <c r="BF66" s="330"/>
      <c r="BG66" s="330"/>
      <c r="BH66" s="330"/>
      <c r="BI66" s="330"/>
      <c r="BJ66" s="330"/>
      <c r="BK66" s="330"/>
      <c r="BL66" s="330"/>
      <c r="BM66" s="330"/>
      <c r="BN66" s="330"/>
      <c r="BO66" s="330"/>
      <c r="BP66" s="330"/>
      <c r="BQ66" s="330"/>
      <c r="BR66" s="330"/>
      <c r="BS66" s="330"/>
      <c r="BT66" s="330"/>
      <c r="BU66" s="330"/>
      <c r="BV66" s="330"/>
      <c r="BW66" s="330"/>
      <c r="BX66" s="330"/>
      <c r="BY66" s="330"/>
    </row>
    <row r="67" spans="1:77" ht="18.600000000000001" customHeight="1" x14ac:dyDescent="0.25">
      <c r="A67" s="483"/>
      <c r="B67" s="309" t="s">
        <v>179</v>
      </c>
      <c r="C67" s="42"/>
      <c r="D67" s="42"/>
      <c r="E67" s="42"/>
      <c r="F67" s="42"/>
      <c r="G67" s="42"/>
      <c r="H67" s="42"/>
      <c r="I67" s="42"/>
      <c r="J67" s="42"/>
      <c r="K67" s="234"/>
      <c r="M67" s="22">
        <f t="shared" si="2"/>
        <v>1</v>
      </c>
      <c r="O67" s="329"/>
      <c r="P67" s="329"/>
      <c r="Q67" s="329"/>
      <c r="R67" s="329"/>
      <c r="S67" s="329"/>
      <c r="T67" s="329"/>
      <c r="U67" s="369"/>
      <c r="V67" s="369"/>
      <c r="W67" s="329"/>
      <c r="X67" s="329"/>
      <c r="Y67" s="329"/>
      <c r="Z67" s="329"/>
      <c r="AA67" s="329"/>
      <c r="AB67" s="329"/>
      <c r="AC67" s="329"/>
      <c r="AD67" s="329"/>
      <c r="AE67" s="329"/>
      <c r="AF67" s="329"/>
      <c r="AG67" s="329"/>
      <c r="AH67" s="329"/>
      <c r="AI67" s="329"/>
      <c r="AJ67" s="329"/>
      <c r="AK67" s="329"/>
      <c r="AL67" s="329"/>
      <c r="AM67" s="329"/>
      <c r="AN67" s="329"/>
      <c r="AO67" s="329"/>
      <c r="AP67" s="329"/>
      <c r="AQ67" s="329"/>
      <c r="AR67" s="329"/>
      <c r="AS67" s="329"/>
      <c r="AT67" s="329"/>
      <c r="AU67" s="329"/>
      <c r="AV67" s="329"/>
      <c r="AW67" s="329"/>
      <c r="AX67" s="329"/>
      <c r="AY67" s="329"/>
      <c r="AZ67" s="330"/>
      <c r="BA67" s="330"/>
      <c r="BB67" s="330"/>
      <c r="BC67" s="330"/>
      <c r="BD67" s="330"/>
      <c r="BE67" s="330"/>
      <c r="BF67" s="330"/>
      <c r="BG67" s="330"/>
      <c r="BH67" s="330"/>
      <c r="BI67" s="330"/>
      <c r="BJ67" s="330"/>
      <c r="BK67" s="330"/>
      <c r="BL67" s="330"/>
      <c r="BM67" s="330"/>
      <c r="BN67" s="330"/>
      <c r="BO67" s="330"/>
      <c r="BP67" s="330"/>
      <c r="BQ67" s="330"/>
      <c r="BR67" s="330"/>
      <c r="BS67" s="330"/>
      <c r="BT67" s="330"/>
      <c r="BU67" s="330"/>
      <c r="BV67" s="330"/>
      <c r="BW67" s="330"/>
      <c r="BX67" s="330"/>
      <c r="BY67" s="330"/>
    </row>
    <row r="68" spans="1:77" ht="18.600000000000001" customHeight="1" thickBot="1" x14ac:dyDescent="0.3">
      <c r="A68" s="483"/>
      <c r="B68" s="302"/>
      <c r="C68" s="300"/>
      <c r="D68" s="300"/>
      <c r="E68" s="300"/>
      <c r="F68" s="300"/>
      <c r="G68" s="300"/>
      <c r="H68" s="300"/>
      <c r="I68" s="300"/>
      <c r="J68" s="300"/>
      <c r="K68" s="301"/>
      <c r="M68" s="22">
        <f t="shared" si="2"/>
        <v>1</v>
      </c>
      <c r="O68" s="329"/>
      <c r="P68" s="329"/>
      <c r="Q68" s="329"/>
      <c r="R68" s="329"/>
      <c r="S68" s="329"/>
      <c r="T68" s="329"/>
      <c r="U68" s="369"/>
      <c r="V68" s="369"/>
      <c r="W68" s="329"/>
      <c r="X68" s="329"/>
      <c r="Y68" s="329"/>
      <c r="Z68" s="329"/>
      <c r="AA68" s="329"/>
      <c r="AB68" s="329"/>
      <c r="AC68" s="329"/>
      <c r="AD68" s="329"/>
      <c r="AE68" s="329"/>
      <c r="AF68" s="329"/>
      <c r="AG68" s="329"/>
      <c r="AH68" s="329"/>
      <c r="AI68" s="329"/>
      <c r="AJ68" s="329"/>
      <c r="AK68" s="329"/>
      <c r="AL68" s="329"/>
      <c r="AM68" s="329"/>
      <c r="AN68" s="329"/>
      <c r="AO68" s="329"/>
      <c r="AP68" s="329"/>
      <c r="AQ68" s="329"/>
      <c r="AR68" s="329"/>
      <c r="AS68" s="329"/>
      <c r="AT68" s="329"/>
      <c r="AU68" s="329"/>
      <c r="AV68" s="329"/>
      <c r="AW68" s="329"/>
      <c r="AX68" s="329"/>
      <c r="AY68" s="329"/>
      <c r="AZ68" s="330"/>
      <c r="BA68" s="330"/>
      <c r="BB68" s="330"/>
      <c r="BC68" s="330"/>
      <c r="BD68" s="330"/>
      <c r="BE68" s="330"/>
      <c r="BF68" s="330"/>
      <c r="BG68" s="330"/>
      <c r="BH68" s="330"/>
      <c r="BI68" s="330"/>
      <c r="BJ68" s="330"/>
      <c r="BK68" s="330"/>
      <c r="BL68" s="330"/>
      <c r="BM68" s="330"/>
      <c r="BN68" s="330"/>
      <c r="BO68" s="330"/>
      <c r="BP68" s="330"/>
      <c r="BQ68" s="330"/>
      <c r="BR68" s="330"/>
      <c r="BS68" s="330"/>
      <c r="BT68" s="330"/>
      <c r="BU68" s="330"/>
      <c r="BV68" s="330"/>
      <c r="BW68" s="330"/>
      <c r="BX68" s="330"/>
      <c r="BY68" s="330"/>
    </row>
    <row r="69" spans="1:77" ht="12.75" customHeight="1" x14ac:dyDescent="0.25">
      <c r="O69" s="329"/>
      <c r="P69" s="329"/>
      <c r="Q69" s="329"/>
      <c r="R69" s="329"/>
      <c r="S69" s="329"/>
      <c r="T69" s="329"/>
      <c r="U69" s="369"/>
      <c r="V69" s="369"/>
      <c r="W69" s="329"/>
      <c r="X69" s="329"/>
      <c r="Y69" s="329"/>
      <c r="Z69" s="329"/>
      <c r="AA69" s="329"/>
      <c r="AB69" s="329"/>
      <c r="AC69" s="329"/>
      <c r="AD69" s="329"/>
      <c r="AE69" s="329"/>
      <c r="AF69" s="329"/>
      <c r="AG69" s="329"/>
      <c r="AH69" s="329"/>
      <c r="AI69" s="329"/>
      <c r="AJ69" s="329"/>
      <c r="AK69" s="329"/>
      <c r="AL69" s="329"/>
      <c r="AM69" s="329"/>
      <c r="AN69" s="329"/>
      <c r="AO69" s="329"/>
      <c r="AP69" s="329"/>
      <c r="AQ69" s="329"/>
      <c r="AR69" s="329"/>
      <c r="AS69" s="329"/>
      <c r="AT69" s="329"/>
      <c r="AU69" s="329"/>
      <c r="AV69" s="329"/>
      <c r="AW69" s="329"/>
      <c r="AX69" s="329"/>
      <c r="AY69" s="329"/>
      <c r="AZ69" s="330"/>
      <c r="BA69" s="330"/>
      <c r="BB69" s="330"/>
      <c r="BC69" s="330"/>
      <c r="BD69" s="330"/>
      <c r="BE69" s="330"/>
      <c r="BF69" s="330"/>
      <c r="BG69" s="330"/>
      <c r="BH69" s="330"/>
      <c r="BI69" s="330"/>
      <c r="BJ69" s="330"/>
      <c r="BK69" s="330"/>
      <c r="BL69" s="330"/>
      <c r="BM69" s="330"/>
      <c r="BN69" s="330"/>
      <c r="BO69" s="330"/>
      <c r="BP69" s="330"/>
      <c r="BQ69" s="330"/>
      <c r="BR69" s="330"/>
      <c r="BS69" s="330"/>
      <c r="BT69" s="330"/>
      <c r="BU69" s="330"/>
      <c r="BV69" s="330"/>
      <c r="BW69" s="330"/>
      <c r="BX69" s="330"/>
      <c r="BY69" s="330"/>
    </row>
    <row r="70" spans="1:77" ht="12.75" customHeight="1" x14ac:dyDescent="0.2">
      <c r="O70" s="329"/>
      <c r="P70" s="329"/>
      <c r="Q70" s="329"/>
      <c r="R70" s="329"/>
      <c r="S70" s="329"/>
      <c r="T70" s="329"/>
      <c r="U70" s="329"/>
      <c r="V70" s="329"/>
      <c r="W70" s="329"/>
      <c r="X70" s="329"/>
      <c r="Y70" s="329"/>
      <c r="Z70" s="329"/>
      <c r="AA70" s="329"/>
      <c r="AB70" s="329"/>
      <c r="AC70" s="329"/>
      <c r="AD70" s="329"/>
      <c r="AE70" s="329"/>
      <c r="AF70" s="329"/>
      <c r="AG70" s="329"/>
      <c r="AH70" s="329"/>
      <c r="AI70" s="329"/>
      <c r="AJ70" s="329"/>
      <c r="AK70" s="329"/>
      <c r="AL70" s="329"/>
      <c r="AM70" s="329"/>
      <c r="AN70" s="329"/>
      <c r="AO70" s="329"/>
      <c r="AP70" s="329"/>
      <c r="AQ70" s="329"/>
      <c r="AR70" s="329"/>
      <c r="AS70" s="329"/>
      <c r="AT70" s="329"/>
      <c r="AU70" s="329"/>
      <c r="AV70" s="329"/>
      <c r="AW70" s="329"/>
      <c r="AX70" s="329"/>
      <c r="AY70" s="329"/>
      <c r="AZ70" s="330"/>
      <c r="BA70" s="330"/>
      <c r="BB70" s="330"/>
      <c r="BC70" s="330"/>
      <c r="BD70" s="330"/>
      <c r="BE70" s="330"/>
      <c r="BF70" s="330"/>
      <c r="BG70" s="330"/>
      <c r="BH70" s="330"/>
      <c r="BI70" s="330"/>
      <c r="BJ70" s="330"/>
      <c r="BK70" s="330"/>
      <c r="BL70" s="330"/>
      <c r="BM70" s="330"/>
      <c r="BN70" s="330"/>
      <c r="BO70" s="330"/>
      <c r="BP70" s="330"/>
      <c r="BQ70" s="330"/>
      <c r="BR70" s="330"/>
      <c r="BS70" s="330"/>
      <c r="BT70" s="330"/>
      <c r="BU70" s="330"/>
      <c r="BV70" s="330"/>
      <c r="BW70" s="330"/>
      <c r="BX70" s="330"/>
      <c r="BY70" s="330"/>
    </row>
    <row r="71" spans="1:77" ht="12.75" customHeight="1" x14ac:dyDescent="0.25">
      <c r="B71" s="263"/>
      <c r="O71" s="329"/>
      <c r="P71" s="329"/>
      <c r="Q71" s="329"/>
      <c r="R71" s="329"/>
      <c r="S71" s="329"/>
      <c r="T71" s="329"/>
      <c r="U71" s="369"/>
      <c r="V71" s="369"/>
      <c r="W71" s="329"/>
      <c r="X71" s="329"/>
      <c r="Y71" s="329"/>
      <c r="Z71" s="329"/>
      <c r="AA71" s="329"/>
      <c r="AB71" s="329"/>
      <c r="AC71" s="329"/>
      <c r="AD71" s="329"/>
      <c r="AE71" s="329"/>
      <c r="AF71" s="329"/>
      <c r="AG71" s="329"/>
      <c r="AH71" s="329"/>
      <c r="AI71" s="329"/>
      <c r="AJ71" s="329"/>
      <c r="AK71" s="329"/>
      <c r="AL71" s="329"/>
      <c r="AM71" s="329"/>
      <c r="AN71" s="329"/>
      <c r="AO71" s="329"/>
      <c r="AP71" s="329"/>
      <c r="AQ71" s="329"/>
      <c r="AR71" s="329"/>
      <c r="AS71" s="329"/>
      <c r="AT71" s="329"/>
      <c r="AU71" s="329"/>
      <c r="AV71" s="329"/>
      <c r="AW71" s="329"/>
      <c r="AX71" s="329"/>
      <c r="AY71" s="329"/>
      <c r="AZ71" s="330"/>
      <c r="BA71" s="330"/>
      <c r="BB71" s="330"/>
      <c r="BC71" s="330"/>
      <c r="BD71" s="330"/>
      <c r="BE71" s="330"/>
      <c r="BF71" s="330"/>
      <c r="BG71" s="330"/>
      <c r="BH71" s="330"/>
      <c r="BI71" s="330"/>
      <c r="BJ71" s="330"/>
      <c r="BK71" s="330"/>
      <c r="BL71" s="330"/>
      <c r="BM71" s="330"/>
      <c r="BN71" s="330"/>
      <c r="BO71" s="330"/>
      <c r="BP71" s="330"/>
      <c r="BQ71" s="330"/>
      <c r="BR71" s="330"/>
      <c r="BS71" s="330"/>
      <c r="BT71" s="330"/>
      <c r="BU71" s="330"/>
      <c r="BV71" s="330"/>
      <c r="BW71" s="330"/>
      <c r="BX71" s="330"/>
      <c r="BY71" s="330"/>
    </row>
    <row r="72" spans="1:77" ht="12.75" customHeight="1" x14ac:dyDescent="0.25">
      <c r="B72" s="263"/>
      <c r="O72" s="329"/>
      <c r="P72" s="329"/>
      <c r="Q72" s="329"/>
      <c r="R72" s="329"/>
      <c r="S72" s="329"/>
      <c r="T72" s="329"/>
      <c r="U72" s="369"/>
      <c r="V72" s="369"/>
      <c r="W72" s="329"/>
      <c r="X72" s="329"/>
      <c r="Y72" s="329"/>
      <c r="Z72" s="329"/>
      <c r="AA72" s="329"/>
      <c r="AB72" s="329"/>
      <c r="AC72" s="329"/>
      <c r="AD72" s="329"/>
      <c r="AE72" s="329"/>
      <c r="AF72" s="329"/>
      <c r="AG72" s="329"/>
      <c r="AH72" s="329"/>
      <c r="AI72" s="329"/>
      <c r="AJ72" s="329"/>
      <c r="AK72" s="329"/>
      <c r="AL72" s="329"/>
      <c r="AM72" s="329"/>
      <c r="AN72" s="329"/>
      <c r="AO72" s="329"/>
      <c r="AP72" s="329"/>
      <c r="AQ72" s="329"/>
      <c r="AR72" s="329"/>
      <c r="AS72" s="329"/>
      <c r="AT72" s="329"/>
      <c r="AU72" s="329"/>
      <c r="AV72" s="329"/>
      <c r="AW72" s="329"/>
      <c r="AX72" s="329"/>
      <c r="AY72" s="329"/>
      <c r="AZ72" s="330"/>
      <c r="BA72" s="330"/>
      <c r="BB72" s="330"/>
      <c r="BC72" s="330"/>
      <c r="BD72" s="330"/>
      <c r="BE72" s="330"/>
      <c r="BF72" s="330"/>
      <c r="BG72" s="330"/>
      <c r="BH72" s="330"/>
      <c r="BI72" s="330"/>
      <c r="BJ72" s="330"/>
      <c r="BK72" s="330"/>
      <c r="BL72" s="330"/>
      <c r="BM72" s="330"/>
      <c r="BN72" s="330"/>
      <c r="BO72" s="330"/>
      <c r="BP72" s="330"/>
      <c r="BQ72" s="330"/>
      <c r="BR72" s="330"/>
      <c r="BS72" s="330"/>
      <c r="BT72" s="330"/>
      <c r="BU72" s="330"/>
      <c r="BV72" s="330"/>
      <c r="BW72" s="330"/>
      <c r="BX72" s="330"/>
      <c r="BY72" s="330"/>
    </row>
    <row r="73" spans="1:77" ht="12.75" customHeight="1" x14ac:dyDescent="0.25">
      <c r="B73" s="177"/>
      <c r="O73" s="329"/>
      <c r="P73" s="329"/>
      <c r="Q73" s="329"/>
      <c r="R73" s="329"/>
      <c r="S73" s="329"/>
      <c r="T73" s="329"/>
      <c r="U73" s="369"/>
      <c r="V73" s="369"/>
      <c r="W73" s="329"/>
      <c r="X73" s="329"/>
      <c r="Y73" s="329"/>
      <c r="Z73" s="329"/>
      <c r="AA73" s="329"/>
      <c r="AB73" s="329"/>
      <c r="AC73" s="329"/>
      <c r="AD73" s="329"/>
      <c r="AE73" s="329"/>
      <c r="AF73" s="329"/>
      <c r="AG73" s="329"/>
      <c r="AH73" s="329"/>
      <c r="AI73" s="329"/>
      <c r="AJ73" s="329"/>
      <c r="AK73" s="329"/>
      <c r="AL73" s="329"/>
      <c r="AM73" s="329"/>
      <c r="AN73" s="329"/>
      <c r="AO73" s="329"/>
      <c r="AP73" s="329"/>
      <c r="AQ73" s="329"/>
      <c r="AR73" s="329"/>
      <c r="AS73" s="329"/>
      <c r="AT73" s="329"/>
      <c r="AU73" s="329"/>
      <c r="AV73" s="329"/>
      <c r="AW73" s="329"/>
      <c r="AX73" s="329"/>
      <c r="AY73" s="329"/>
      <c r="AZ73" s="330"/>
      <c r="BA73" s="330"/>
      <c r="BB73" s="330"/>
      <c r="BC73" s="330"/>
      <c r="BD73" s="330"/>
      <c r="BE73" s="330"/>
      <c r="BF73" s="330"/>
      <c r="BG73" s="330"/>
      <c r="BH73" s="330"/>
      <c r="BI73" s="330"/>
      <c r="BJ73" s="330"/>
      <c r="BK73" s="330"/>
      <c r="BL73" s="330"/>
      <c r="BM73" s="330"/>
      <c r="BN73" s="330"/>
      <c r="BO73" s="330"/>
      <c r="BP73" s="330"/>
      <c r="BQ73" s="330"/>
      <c r="BR73" s="330"/>
      <c r="BS73" s="330"/>
      <c r="BT73" s="330"/>
      <c r="BU73" s="330"/>
      <c r="BV73" s="330"/>
      <c r="BW73" s="330"/>
      <c r="BX73" s="330"/>
      <c r="BY73" s="330"/>
    </row>
    <row r="74" spans="1:77" ht="12.75" customHeight="1" x14ac:dyDescent="0.25">
      <c r="O74" s="329"/>
      <c r="P74" s="329"/>
      <c r="Q74" s="329"/>
      <c r="R74" s="329"/>
      <c r="S74" s="329"/>
      <c r="T74" s="329"/>
      <c r="U74" s="369"/>
      <c r="V74" s="369"/>
      <c r="W74" s="329"/>
      <c r="X74" s="329"/>
      <c r="Y74" s="329"/>
      <c r="Z74" s="329"/>
      <c r="AA74" s="329"/>
      <c r="AB74" s="329"/>
      <c r="AC74" s="329"/>
      <c r="AD74" s="329"/>
      <c r="AE74" s="329"/>
      <c r="AF74" s="329"/>
      <c r="AG74" s="329"/>
      <c r="AH74" s="329"/>
      <c r="AI74" s="329"/>
      <c r="AJ74" s="329"/>
      <c r="AK74" s="329"/>
      <c r="AL74" s="329"/>
      <c r="AM74" s="329"/>
      <c r="AN74" s="329"/>
      <c r="AO74" s="329"/>
      <c r="AP74" s="329"/>
      <c r="AQ74" s="329"/>
      <c r="AR74" s="329"/>
      <c r="AS74" s="329"/>
      <c r="AT74" s="329"/>
      <c r="AU74" s="329"/>
      <c r="AV74" s="329"/>
      <c r="AW74" s="329"/>
      <c r="AX74" s="329"/>
      <c r="AY74" s="329"/>
      <c r="AZ74" s="330"/>
      <c r="BA74" s="330"/>
      <c r="BB74" s="330"/>
      <c r="BC74" s="330"/>
      <c r="BD74" s="330"/>
      <c r="BE74" s="330"/>
      <c r="BF74" s="330"/>
      <c r="BG74" s="330"/>
      <c r="BH74" s="330"/>
      <c r="BI74" s="330"/>
      <c r="BJ74" s="330"/>
      <c r="BK74" s="330"/>
      <c r="BL74" s="330"/>
      <c r="BM74" s="330"/>
      <c r="BN74" s="330"/>
      <c r="BO74" s="330"/>
      <c r="BP74" s="330"/>
      <c r="BQ74" s="330"/>
      <c r="BR74" s="330"/>
      <c r="BS74" s="330"/>
      <c r="BT74" s="330"/>
      <c r="BU74" s="330"/>
      <c r="BV74" s="330"/>
      <c r="BW74" s="330"/>
      <c r="BX74" s="330"/>
      <c r="BY74" s="330"/>
    </row>
    <row r="75" spans="1:77" ht="12.75" customHeight="1" x14ac:dyDescent="0.25">
      <c r="O75" s="329"/>
      <c r="P75" s="329"/>
      <c r="Q75" s="329"/>
      <c r="R75" s="329"/>
      <c r="S75" s="329"/>
      <c r="T75" s="329"/>
      <c r="U75" s="369"/>
      <c r="V75" s="369"/>
      <c r="W75" s="329"/>
      <c r="X75" s="329"/>
      <c r="Y75" s="329"/>
      <c r="Z75" s="329"/>
      <c r="AA75" s="329"/>
      <c r="AB75" s="329"/>
      <c r="AC75" s="329"/>
      <c r="AD75" s="329"/>
      <c r="AE75" s="329"/>
      <c r="AF75" s="329"/>
      <c r="AG75" s="329"/>
      <c r="AH75" s="329"/>
      <c r="AI75" s="329"/>
      <c r="AJ75" s="329"/>
      <c r="AK75" s="329"/>
      <c r="AL75" s="329"/>
      <c r="AM75" s="329"/>
      <c r="AN75" s="329"/>
      <c r="AO75" s="329"/>
      <c r="AP75" s="329"/>
      <c r="AQ75" s="329"/>
      <c r="AR75" s="329"/>
      <c r="AS75" s="329"/>
      <c r="AT75" s="329"/>
      <c r="AU75" s="329"/>
      <c r="AV75" s="329"/>
      <c r="AW75" s="329"/>
      <c r="AX75" s="329"/>
      <c r="AY75" s="329"/>
      <c r="AZ75" s="330"/>
      <c r="BA75" s="330"/>
      <c r="BB75" s="330"/>
      <c r="BC75" s="330"/>
      <c r="BD75" s="330"/>
      <c r="BE75" s="330"/>
      <c r="BF75" s="330"/>
      <c r="BG75" s="330"/>
      <c r="BH75" s="330"/>
      <c r="BI75" s="330"/>
      <c r="BJ75" s="330"/>
      <c r="BK75" s="330"/>
      <c r="BL75" s="330"/>
      <c r="BM75" s="330"/>
      <c r="BN75" s="330"/>
      <c r="BO75" s="330"/>
      <c r="BP75" s="330"/>
      <c r="BQ75" s="330"/>
      <c r="BR75" s="330"/>
      <c r="BS75" s="330"/>
      <c r="BT75" s="330"/>
      <c r="BU75" s="330"/>
      <c r="BV75" s="330"/>
      <c r="BW75" s="330"/>
      <c r="BX75" s="330"/>
      <c r="BY75" s="330"/>
    </row>
    <row r="76" spans="1:77" ht="12.75" customHeight="1" x14ac:dyDescent="0.2">
      <c r="O76" s="329"/>
      <c r="P76" s="329"/>
      <c r="Q76" s="329"/>
      <c r="R76" s="329"/>
      <c r="S76" s="329"/>
      <c r="T76" s="329"/>
      <c r="U76" s="329"/>
      <c r="V76" s="329"/>
      <c r="W76" s="329"/>
      <c r="X76" s="329"/>
      <c r="Y76" s="329"/>
      <c r="Z76" s="329"/>
      <c r="AA76" s="329"/>
      <c r="AB76" s="329"/>
      <c r="AC76" s="329"/>
      <c r="AD76" s="329"/>
      <c r="AE76" s="329"/>
      <c r="AF76" s="329"/>
      <c r="AG76" s="329"/>
      <c r="AH76" s="329"/>
      <c r="AI76" s="329"/>
      <c r="AJ76" s="329"/>
      <c r="AK76" s="329"/>
      <c r="AL76" s="329"/>
      <c r="AM76" s="329"/>
      <c r="AN76" s="329"/>
      <c r="AO76" s="329"/>
      <c r="AP76" s="329"/>
      <c r="AQ76" s="329"/>
      <c r="AR76" s="329"/>
      <c r="AS76" s="329"/>
      <c r="AT76" s="329"/>
      <c r="AU76" s="329"/>
      <c r="AV76" s="329"/>
      <c r="AW76" s="329"/>
      <c r="AX76" s="329"/>
      <c r="AY76" s="329"/>
      <c r="AZ76" s="330"/>
      <c r="BA76" s="330"/>
      <c r="BB76" s="330"/>
      <c r="BC76" s="330"/>
      <c r="BD76" s="330"/>
      <c r="BE76" s="330"/>
      <c r="BF76" s="330"/>
      <c r="BG76" s="330"/>
      <c r="BH76" s="330"/>
      <c r="BI76" s="330"/>
      <c r="BJ76" s="330"/>
      <c r="BK76" s="330"/>
      <c r="BL76" s="330"/>
      <c r="BM76" s="330"/>
      <c r="BN76" s="330"/>
      <c r="BO76" s="330"/>
      <c r="BP76" s="330"/>
      <c r="BQ76" s="330"/>
      <c r="BR76" s="330"/>
      <c r="BS76" s="330"/>
      <c r="BT76" s="330"/>
      <c r="BU76" s="330"/>
      <c r="BV76" s="330"/>
      <c r="BW76" s="330"/>
      <c r="BX76" s="330"/>
      <c r="BY76" s="330"/>
    </row>
    <row r="77" spans="1:77" ht="12.75" customHeight="1" x14ac:dyDescent="0.25">
      <c r="B77" s="177"/>
      <c r="O77" s="329"/>
      <c r="P77" s="329"/>
      <c r="Q77" s="329"/>
      <c r="R77" s="329"/>
      <c r="S77" s="329"/>
      <c r="T77" s="329"/>
      <c r="U77" s="369"/>
      <c r="V77" s="369"/>
      <c r="W77" s="329"/>
      <c r="X77" s="329"/>
      <c r="Y77" s="329"/>
      <c r="Z77" s="329"/>
      <c r="AA77" s="329"/>
      <c r="AB77" s="329"/>
      <c r="AC77" s="329"/>
      <c r="AD77" s="329"/>
      <c r="AE77" s="329"/>
      <c r="AF77" s="329"/>
      <c r="AG77" s="329"/>
      <c r="AH77" s="329"/>
      <c r="AI77" s="329"/>
      <c r="AJ77" s="329"/>
      <c r="AK77" s="329"/>
      <c r="AL77" s="329"/>
      <c r="AM77" s="329"/>
      <c r="AN77" s="329"/>
      <c r="AO77" s="329"/>
      <c r="AP77" s="329"/>
      <c r="AQ77" s="329"/>
      <c r="AR77" s="329"/>
      <c r="AS77" s="329"/>
      <c r="AT77" s="329"/>
      <c r="AU77" s="329"/>
      <c r="AV77" s="329"/>
      <c r="AW77" s="329"/>
      <c r="AX77" s="329"/>
      <c r="AY77" s="329"/>
      <c r="AZ77" s="330"/>
      <c r="BA77" s="330"/>
      <c r="BB77" s="330"/>
      <c r="BC77" s="330"/>
      <c r="BD77" s="330"/>
      <c r="BE77" s="330"/>
      <c r="BF77" s="330"/>
      <c r="BG77" s="330"/>
      <c r="BH77" s="330"/>
      <c r="BI77" s="330"/>
      <c r="BJ77" s="330"/>
      <c r="BK77" s="330"/>
      <c r="BL77" s="330"/>
      <c r="BM77" s="330"/>
      <c r="BN77" s="330"/>
      <c r="BO77" s="330"/>
      <c r="BP77" s="330"/>
      <c r="BQ77" s="330"/>
      <c r="BR77" s="330"/>
      <c r="BS77" s="330"/>
      <c r="BT77" s="330"/>
      <c r="BU77" s="330"/>
      <c r="BV77" s="330"/>
      <c r="BW77" s="330"/>
      <c r="BX77" s="330"/>
      <c r="BY77" s="330"/>
    </row>
    <row r="78" spans="1:77" ht="12.75" customHeight="1" x14ac:dyDescent="0.25">
      <c r="B78" s="177"/>
      <c r="O78" s="329"/>
      <c r="P78" s="329"/>
      <c r="Q78" s="329"/>
      <c r="R78" s="329"/>
      <c r="S78" s="329"/>
      <c r="T78" s="329"/>
      <c r="U78" s="369"/>
      <c r="V78" s="369"/>
      <c r="W78" s="329"/>
      <c r="X78" s="329"/>
      <c r="Y78" s="329"/>
      <c r="Z78" s="329"/>
      <c r="AA78" s="329"/>
      <c r="AB78" s="329"/>
      <c r="AC78" s="329"/>
      <c r="AD78" s="329"/>
      <c r="AE78" s="329"/>
      <c r="AF78" s="329"/>
      <c r="AG78" s="329"/>
      <c r="AH78" s="329"/>
      <c r="AI78" s="329"/>
      <c r="AJ78" s="329"/>
      <c r="AK78" s="329"/>
      <c r="AL78" s="329"/>
      <c r="AM78" s="329"/>
      <c r="AN78" s="329"/>
      <c r="AO78" s="329"/>
      <c r="AP78" s="329"/>
      <c r="AQ78" s="329"/>
      <c r="AR78" s="329"/>
      <c r="AS78" s="329"/>
      <c r="AT78" s="329"/>
      <c r="AU78" s="329"/>
      <c r="AV78" s="329"/>
      <c r="AW78" s="329"/>
      <c r="AX78" s="329"/>
      <c r="AY78" s="329"/>
      <c r="AZ78" s="330"/>
      <c r="BA78" s="330"/>
      <c r="BB78" s="330"/>
      <c r="BC78" s="330"/>
      <c r="BD78" s="330"/>
      <c r="BE78" s="330"/>
      <c r="BF78" s="330"/>
      <c r="BG78" s="330"/>
      <c r="BH78" s="330"/>
      <c r="BI78" s="330"/>
      <c r="BJ78" s="330"/>
      <c r="BK78" s="330"/>
      <c r="BL78" s="330"/>
      <c r="BM78" s="330"/>
      <c r="BN78" s="330"/>
      <c r="BO78" s="330"/>
      <c r="BP78" s="330"/>
      <c r="BQ78" s="330"/>
      <c r="BR78" s="330"/>
      <c r="BS78" s="330"/>
      <c r="BT78" s="330"/>
      <c r="BU78" s="330"/>
      <c r="BV78" s="330"/>
      <c r="BW78" s="330"/>
      <c r="BX78" s="330"/>
      <c r="BY78" s="330"/>
    </row>
    <row r="79" spans="1:77" ht="12.75" customHeight="1" x14ac:dyDescent="0.25">
      <c r="B79" s="177"/>
      <c r="O79" s="329"/>
      <c r="P79" s="329"/>
      <c r="Q79" s="329"/>
      <c r="R79" s="329"/>
      <c r="S79" s="329"/>
      <c r="T79" s="329"/>
      <c r="U79" s="369"/>
      <c r="V79" s="369"/>
      <c r="W79" s="329"/>
      <c r="X79" s="329"/>
      <c r="Y79" s="329"/>
      <c r="Z79" s="329"/>
      <c r="AA79" s="329"/>
      <c r="AB79" s="329"/>
      <c r="AC79" s="329"/>
      <c r="AD79" s="329"/>
      <c r="AE79" s="329"/>
      <c r="AF79" s="329"/>
      <c r="AG79" s="329"/>
      <c r="AH79" s="329"/>
      <c r="AI79" s="329"/>
      <c r="AJ79" s="329"/>
      <c r="AK79" s="329"/>
      <c r="AL79" s="329"/>
      <c r="AM79" s="329"/>
      <c r="AN79" s="329"/>
      <c r="AO79" s="329"/>
      <c r="AP79" s="329"/>
      <c r="AQ79" s="329"/>
      <c r="AR79" s="329"/>
      <c r="AS79" s="329"/>
      <c r="AT79" s="329"/>
      <c r="AU79" s="329"/>
      <c r="AV79" s="329"/>
      <c r="AW79" s="329"/>
      <c r="AX79" s="329"/>
      <c r="AY79" s="329"/>
      <c r="AZ79" s="330"/>
      <c r="BA79" s="330"/>
      <c r="BB79" s="330"/>
      <c r="BC79" s="330"/>
      <c r="BD79" s="330"/>
      <c r="BE79" s="330"/>
      <c r="BF79" s="330"/>
      <c r="BG79" s="330"/>
      <c r="BH79" s="330"/>
      <c r="BI79" s="330"/>
      <c r="BJ79" s="330"/>
      <c r="BK79" s="330"/>
      <c r="BL79" s="330"/>
      <c r="BM79" s="330"/>
      <c r="BN79" s="330"/>
      <c r="BO79" s="330"/>
      <c r="BP79" s="330"/>
      <c r="BQ79" s="330"/>
      <c r="BR79" s="330"/>
      <c r="BS79" s="330"/>
      <c r="BT79" s="330"/>
      <c r="BU79" s="330"/>
      <c r="BV79" s="330"/>
      <c r="BW79" s="330"/>
      <c r="BX79" s="330"/>
      <c r="BY79" s="330"/>
    </row>
    <row r="80" spans="1:77" ht="12.75" customHeight="1" x14ac:dyDescent="0.25">
      <c r="B80" s="177"/>
      <c r="O80" s="263"/>
      <c r="P80" s="263"/>
      <c r="Q80" s="263"/>
      <c r="R80" s="263"/>
      <c r="S80" s="263"/>
      <c r="T80" s="263"/>
      <c r="U80" s="8"/>
      <c r="V80" s="8"/>
      <c r="W80" s="263"/>
      <c r="X80" s="263"/>
    </row>
    <row r="81" spans="2:24" ht="12.75" customHeight="1" x14ac:dyDescent="0.25">
      <c r="B81" s="177"/>
      <c r="O81" s="263"/>
      <c r="P81" s="263"/>
      <c r="Q81" s="263"/>
      <c r="R81" s="263"/>
      <c r="S81" s="263"/>
      <c r="T81" s="263"/>
      <c r="U81" s="8"/>
      <c r="V81" s="8"/>
      <c r="W81" s="263"/>
      <c r="X81" s="263"/>
    </row>
    <row r="82" spans="2:24" ht="12.75" customHeight="1" x14ac:dyDescent="0.2">
      <c r="B82" s="177"/>
      <c r="O82" s="263"/>
      <c r="P82" s="263"/>
      <c r="Q82" s="263"/>
      <c r="R82" s="263"/>
      <c r="S82" s="263"/>
      <c r="T82" s="263"/>
      <c r="U82" s="263"/>
      <c r="V82" s="263"/>
      <c r="W82" s="263"/>
      <c r="X82" s="263"/>
    </row>
    <row r="83" spans="2:24" ht="12.75" customHeight="1" x14ac:dyDescent="0.2">
      <c r="B83" s="177"/>
      <c r="O83" s="263"/>
      <c r="P83" s="263"/>
      <c r="Q83" s="263"/>
      <c r="R83" s="263"/>
      <c r="S83" s="263"/>
      <c r="T83" s="263"/>
      <c r="U83" s="263"/>
      <c r="V83" s="263"/>
      <c r="W83" s="263"/>
      <c r="X83" s="263"/>
    </row>
    <row r="84" spans="2:24" ht="12.75" customHeight="1" x14ac:dyDescent="0.2">
      <c r="B84" s="177"/>
      <c r="O84" s="263"/>
      <c r="P84" s="263"/>
      <c r="Q84" s="263"/>
      <c r="R84" s="263"/>
      <c r="S84" s="263"/>
      <c r="T84" s="263"/>
      <c r="U84" s="263"/>
      <c r="V84" s="263"/>
      <c r="W84" s="263"/>
      <c r="X84" s="263"/>
    </row>
    <row r="85" spans="2:24" ht="12.75" customHeight="1" x14ac:dyDescent="0.2">
      <c r="B85" s="177"/>
      <c r="O85" s="263"/>
      <c r="P85" s="263"/>
      <c r="Q85" s="263"/>
      <c r="R85" s="263"/>
      <c r="S85" s="263"/>
      <c r="T85" s="263"/>
      <c r="U85" s="263"/>
      <c r="V85" s="263"/>
      <c r="W85" s="263"/>
      <c r="X85" s="263"/>
    </row>
    <row r="86" spans="2:24" ht="12.75" customHeight="1" x14ac:dyDescent="0.2">
      <c r="B86" s="177"/>
      <c r="O86" s="263"/>
      <c r="P86" s="263"/>
      <c r="Q86" s="263"/>
      <c r="R86" s="263"/>
      <c r="S86" s="263"/>
      <c r="T86" s="263"/>
      <c r="U86" s="263"/>
      <c r="V86" s="263"/>
      <c r="W86" s="263"/>
      <c r="X86" s="263"/>
    </row>
    <row r="87" spans="2:24" ht="12.75" customHeight="1" x14ac:dyDescent="0.2">
      <c r="B87" s="177"/>
      <c r="O87" s="263"/>
      <c r="P87" s="263"/>
      <c r="Q87" s="263"/>
      <c r="R87" s="263"/>
      <c r="S87" s="263"/>
      <c r="T87" s="263"/>
      <c r="U87" s="263"/>
      <c r="V87" s="263"/>
      <c r="W87" s="263"/>
      <c r="X87" s="263"/>
    </row>
    <row r="88" spans="2:24" ht="12.75" customHeight="1" x14ac:dyDescent="0.2">
      <c r="B88" s="177"/>
      <c r="O88" s="263"/>
      <c r="P88" s="263"/>
      <c r="Q88" s="263"/>
      <c r="R88" s="263"/>
      <c r="S88" s="263"/>
      <c r="T88" s="263"/>
      <c r="U88" s="263"/>
      <c r="V88" s="263"/>
      <c r="W88" s="263"/>
      <c r="X88" s="263"/>
    </row>
    <row r="89" spans="2:24" ht="12.75" customHeight="1" x14ac:dyDescent="0.2">
      <c r="B89" s="177"/>
      <c r="O89" s="263"/>
      <c r="P89" s="263"/>
      <c r="Q89" s="263"/>
      <c r="R89" s="263"/>
      <c r="S89" s="263"/>
      <c r="T89" s="263"/>
      <c r="U89" s="263"/>
      <c r="V89" s="263"/>
      <c r="W89" s="263"/>
      <c r="X89" s="263"/>
    </row>
    <row r="90" spans="2:24" x14ac:dyDescent="0.2">
      <c r="B90" s="177"/>
      <c r="O90" s="263"/>
      <c r="P90" s="263"/>
      <c r="Q90" s="263"/>
      <c r="R90" s="263"/>
      <c r="S90" s="263"/>
      <c r="T90" s="263"/>
      <c r="U90" s="263"/>
      <c r="V90" s="263"/>
      <c r="W90" s="263"/>
      <c r="X90" s="263"/>
    </row>
    <row r="91" spans="2:24" x14ac:dyDescent="0.2">
      <c r="B91" s="177"/>
      <c r="O91" s="263"/>
      <c r="P91" s="263"/>
      <c r="Q91" s="263"/>
      <c r="R91" s="263"/>
      <c r="S91" s="263"/>
      <c r="T91" s="263"/>
      <c r="U91" s="263"/>
      <c r="V91" s="263"/>
      <c r="W91" s="263"/>
      <c r="X91" s="263"/>
    </row>
    <row r="92" spans="2:24" x14ac:dyDescent="0.2">
      <c r="O92" s="263"/>
      <c r="P92" s="263"/>
      <c r="Q92" s="263"/>
      <c r="R92" s="263"/>
      <c r="S92" s="263"/>
      <c r="T92" s="263"/>
      <c r="U92" s="263"/>
      <c r="V92" s="263"/>
      <c r="W92" s="263"/>
      <c r="X92" s="263"/>
    </row>
    <row r="93" spans="2:24" x14ac:dyDescent="0.2">
      <c r="O93" s="263"/>
      <c r="P93" s="263"/>
      <c r="Q93" s="263"/>
      <c r="R93" s="263"/>
      <c r="S93" s="263"/>
      <c r="T93" s="263"/>
      <c r="U93" s="263"/>
      <c r="V93" s="263"/>
      <c r="W93" s="263"/>
      <c r="X93" s="263"/>
    </row>
    <row r="94" spans="2:24" x14ac:dyDescent="0.2">
      <c r="O94" s="263"/>
      <c r="P94" s="263"/>
      <c r="Q94" s="263"/>
      <c r="R94" s="263"/>
      <c r="S94" s="263"/>
      <c r="T94" s="263"/>
      <c r="U94" s="263"/>
      <c r="V94" s="263"/>
      <c r="W94" s="263"/>
      <c r="X94" s="263"/>
    </row>
    <row r="95" spans="2:24" ht="13.15" customHeight="1" x14ac:dyDescent="0.2">
      <c r="O95" s="263"/>
      <c r="P95" s="263"/>
      <c r="Q95" s="263"/>
      <c r="R95" s="263"/>
      <c r="S95" s="263"/>
      <c r="T95" s="263"/>
      <c r="U95" s="263"/>
      <c r="V95" s="263"/>
      <c r="W95" s="263"/>
      <c r="X95" s="263"/>
    </row>
    <row r="96" spans="2:24" x14ac:dyDescent="0.2">
      <c r="O96" s="263"/>
      <c r="P96" s="263"/>
      <c r="Q96" s="263"/>
      <c r="R96" s="263"/>
      <c r="S96" s="263"/>
      <c r="T96" s="263"/>
      <c r="U96" s="263"/>
      <c r="V96" s="263"/>
      <c r="W96" s="263"/>
      <c r="X96" s="263"/>
    </row>
    <row r="97" spans="15:24" ht="13.15" customHeight="1" x14ac:dyDescent="0.2">
      <c r="O97" s="263"/>
      <c r="P97" s="263"/>
      <c r="Q97" s="263"/>
      <c r="R97" s="263"/>
      <c r="S97" s="263"/>
      <c r="T97" s="263"/>
      <c r="U97" s="263"/>
      <c r="V97" s="263"/>
      <c r="W97" s="263"/>
      <c r="X97" s="263"/>
    </row>
    <row r="98" spans="15:24" x14ac:dyDescent="0.2">
      <c r="O98" s="263"/>
      <c r="P98" s="263"/>
      <c r="Q98" s="263"/>
      <c r="R98" s="263"/>
      <c r="S98" s="263"/>
      <c r="T98" s="263"/>
      <c r="U98" s="263"/>
      <c r="V98" s="263"/>
      <c r="W98" s="263"/>
      <c r="X98" s="263"/>
    </row>
    <row r="99" spans="15:24" x14ac:dyDescent="0.2">
      <c r="O99" s="263"/>
      <c r="P99" s="263"/>
      <c r="Q99" s="263"/>
      <c r="R99" s="263"/>
      <c r="S99" s="263"/>
      <c r="T99" s="263"/>
      <c r="U99" s="263"/>
      <c r="V99" s="263"/>
      <c r="W99" s="263"/>
      <c r="X99" s="263"/>
    </row>
    <row r="100" spans="15:24" x14ac:dyDescent="0.2">
      <c r="O100" s="263"/>
      <c r="P100" s="263"/>
      <c r="Q100" s="263"/>
      <c r="R100" s="263"/>
      <c r="S100" s="263"/>
      <c r="T100" s="263"/>
      <c r="U100" s="263"/>
      <c r="V100" s="263"/>
      <c r="W100" s="263"/>
      <c r="X100" s="263"/>
    </row>
    <row r="101" spans="15:24" ht="13.15" customHeight="1" x14ac:dyDescent="0.2">
      <c r="O101" s="263"/>
      <c r="P101" s="263"/>
      <c r="Q101" s="263"/>
      <c r="R101" s="263"/>
      <c r="S101" s="263"/>
      <c r="T101" s="263"/>
      <c r="U101" s="263"/>
      <c r="V101" s="263"/>
      <c r="W101" s="263"/>
      <c r="X101" s="263"/>
    </row>
    <row r="102" spans="15:24" ht="13.15" customHeight="1" x14ac:dyDescent="0.2">
      <c r="O102" s="263"/>
      <c r="P102" s="263"/>
      <c r="Q102" s="263"/>
      <c r="R102" s="263"/>
      <c r="S102" s="263"/>
      <c r="T102" s="263"/>
      <c r="U102" s="263"/>
      <c r="V102" s="263"/>
      <c r="W102" s="263"/>
      <c r="X102" s="263"/>
    </row>
    <row r="103" spans="15:24" x14ac:dyDescent="0.2">
      <c r="O103" s="263"/>
      <c r="P103" s="263"/>
      <c r="Q103" s="263"/>
      <c r="R103" s="263"/>
      <c r="S103" s="263"/>
      <c r="T103" s="263"/>
      <c r="U103" s="263"/>
      <c r="V103" s="263"/>
      <c r="W103" s="263"/>
      <c r="X103" s="263"/>
    </row>
    <row r="104" spans="15:24" ht="13.15" customHeight="1" x14ac:dyDescent="0.2">
      <c r="O104" s="263"/>
      <c r="P104" s="263"/>
      <c r="Q104" s="263"/>
      <c r="R104" s="263"/>
      <c r="S104" s="263"/>
      <c r="T104" s="263"/>
      <c r="U104" s="263"/>
      <c r="V104" s="263"/>
      <c r="W104" s="263"/>
      <c r="X104" s="263"/>
    </row>
    <row r="105" spans="15:24" x14ac:dyDescent="0.2">
      <c r="O105" s="263"/>
      <c r="P105" s="263"/>
      <c r="Q105" s="263"/>
      <c r="R105" s="263"/>
      <c r="S105" s="263"/>
      <c r="T105" s="263"/>
      <c r="U105" s="263"/>
      <c r="V105" s="263"/>
      <c r="W105" s="263"/>
      <c r="X105" s="263"/>
    </row>
    <row r="106" spans="15:24" x14ac:dyDescent="0.2">
      <c r="O106" s="263"/>
      <c r="P106" s="263"/>
      <c r="Q106" s="263"/>
      <c r="R106" s="263"/>
      <c r="S106" s="263"/>
      <c r="T106" s="263"/>
      <c r="U106" s="263"/>
      <c r="V106" s="263"/>
      <c r="W106" s="263"/>
      <c r="X106" s="263"/>
    </row>
    <row r="107" spans="15:24" x14ac:dyDescent="0.2">
      <c r="O107" s="263"/>
      <c r="P107" s="263"/>
      <c r="Q107" s="263"/>
      <c r="R107" s="263"/>
      <c r="S107" s="263"/>
      <c r="T107" s="263"/>
      <c r="U107" s="263"/>
      <c r="V107" s="263"/>
      <c r="W107" s="263"/>
      <c r="X107" s="263"/>
    </row>
    <row r="108" spans="15:24" x14ac:dyDescent="0.2">
      <c r="O108" s="263"/>
      <c r="P108" s="263"/>
      <c r="Q108" s="263"/>
      <c r="R108" s="263"/>
      <c r="S108" s="263"/>
      <c r="T108" s="263"/>
      <c r="U108" s="263"/>
      <c r="V108" s="263"/>
      <c r="W108" s="263"/>
      <c r="X108" s="263"/>
    </row>
    <row r="109" spans="15:24" x14ac:dyDescent="0.2">
      <c r="O109" s="263"/>
      <c r="P109" s="263"/>
      <c r="Q109" s="263"/>
      <c r="R109" s="263"/>
      <c r="S109" s="263"/>
      <c r="T109" s="263"/>
      <c r="U109" s="263"/>
      <c r="V109" s="263"/>
      <c r="W109" s="263"/>
      <c r="X109" s="263"/>
    </row>
    <row r="110" spans="15:24" ht="13.15" customHeight="1" x14ac:dyDescent="0.2">
      <c r="O110" s="263"/>
      <c r="P110" s="263"/>
      <c r="Q110" s="263"/>
      <c r="R110" s="263"/>
      <c r="S110" s="263"/>
      <c r="T110" s="263"/>
      <c r="U110" s="263"/>
      <c r="V110" s="263"/>
      <c r="W110" s="263"/>
      <c r="X110" s="263"/>
    </row>
    <row r="111" spans="15:24" x14ac:dyDescent="0.2">
      <c r="O111" s="263"/>
      <c r="P111" s="263"/>
      <c r="Q111" s="263"/>
      <c r="R111" s="263"/>
      <c r="S111" s="263"/>
      <c r="T111" s="263"/>
      <c r="U111" s="263"/>
      <c r="V111" s="263"/>
      <c r="W111" s="263"/>
      <c r="X111" s="263"/>
    </row>
    <row r="112" spans="15:24" ht="13.15" customHeight="1" x14ac:dyDescent="0.2">
      <c r="O112" s="263"/>
      <c r="P112" s="263"/>
      <c r="Q112" s="263"/>
      <c r="R112" s="263"/>
      <c r="S112" s="263"/>
      <c r="T112" s="263"/>
      <c r="U112" s="263"/>
      <c r="V112" s="263"/>
      <c r="W112" s="263"/>
      <c r="X112" s="263"/>
    </row>
    <row r="113" spans="15:34" x14ac:dyDescent="0.2">
      <c r="O113" s="263"/>
      <c r="P113" s="263"/>
      <c r="Q113" s="263"/>
      <c r="R113" s="263"/>
      <c r="S113" s="263"/>
      <c r="T113" s="263"/>
      <c r="U113" s="263"/>
      <c r="V113" s="263"/>
      <c r="W113" s="263"/>
      <c r="X113" s="263"/>
    </row>
    <row r="114" spans="15:34" x14ac:dyDescent="0.2">
      <c r="O114" s="263"/>
      <c r="P114" s="263"/>
      <c r="Q114" s="263"/>
      <c r="R114" s="263"/>
      <c r="S114" s="263"/>
      <c r="T114" s="263"/>
      <c r="U114" s="263"/>
      <c r="V114" s="263"/>
      <c r="W114" s="263"/>
      <c r="X114" s="263"/>
    </row>
    <row r="115" spans="15:34" x14ac:dyDescent="0.2">
      <c r="O115" s="263"/>
      <c r="P115" s="263"/>
      <c r="Q115" s="263"/>
      <c r="R115" s="263"/>
      <c r="S115" s="263"/>
      <c r="T115" s="263"/>
      <c r="U115" s="263"/>
      <c r="V115" s="263"/>
      <c r="W115" s="263"/>
      <c r="X115" s="263"/>
    </row>
    <row r="116" spans="15:34" x14ac:dyDescent="0.2">
      <c r="O116" s="263"/>
      <c r="P116" s="263"/>
      <c r="Q116" s="263"/>
      <c r="R116" s="263"/>
      <c r="S116" s="263"/>
      <c r="T116" s="263"/>
      <c r="U116" s="263"/>
      <c r="V116" s="263"/>
      <c r="W116" s="263"/>
      <c r="X116" s="263"/>
    </row>
    <row r="117" spans="15:34" x14ac:dyDescent="0.2">
      <c r="O117" s="263"/>
      <c r="P117" s="263"/>
      <c r="Q117" s="263"/>
      <c r="R117" s="263"/>
      <c r="S117" s="263"/>
      <c r="T117" s="263"/>
      <c r="U117" s="263"/>
      <c r="V117" s="263"/>
      <c r="W117" s="263"/>
      <c r="X117" s="263"/>
    </row>
    <row r="118" spans="15:34" x14ac:dyDescent="0.2">
      <c r="O118" s="263"/>
      <c r="P118" s="263"/>
      <c r="Q118" s="263"/>
      <c r="R118" s="263"/>
      <c r="S118" s="263"/>
      <c r="T118" s="263"/>
      <c r="U118" s="263"/>
      <c r="V118" s="263"/>
      <c r="W118" s="263"/>
      <c r="X118" s="263"/>
    </row>
    <row r="123" spans="15:34" x14ac:dyDescent="0.2">
      <c r="V123" s="312">
        <f>SUM(V131,V132,V133,V141,V142,V143)</f>
        <v>0</v>
      </c>
      <c r="W123" s="263"/>
      <c r="X123" s="263"/>
      <c r="Y123" s="263"/>
      <c r="Z123" s="263"/>
      <c r="AA123" s="312">
        <f>SUM(AA131,AA132,AA133,AA141,AA142,AA143)</f>
        <v>0</v>
      </c>
      <c r="AB123" s="235"/>
      <c r="AC123" s="235"/>
      <c r="AD123" s="310"/>
      <c r="AE123" s="312">
        <f>SUM(AE131,AE132,AE133,AE141,AE142,AE143)</f>
        <v>0</v>
      </c>
      <c r="AF123" s="310"/>
      <c r="AG123" s="312">
        <f>SUM(AG131,AG132,AG133,AG141,AG142,AG143)</f>
        <v>0</v>
      </c>
      <c r="AH123" s="310"/>
    </row>
    <row r="124" spans="15:34" ht="13.15" customHeight="1" x14ac:dyDescent="0.2">
      <c r="V124" s="235"/>
      <c r="W124" s="263"/>
      <c r="X124" s="263"/>
      <c r="Y124" s="263"/>
      <c r="Z124" s="263"/>
      <c r="AA124" s="313"/>
      <c r="AB124" s="235"/>
      <c r="AC124" s="235"/>
      <c r="AD124" s="310"/>
      <c r="AE124" s="310"/>
      <c r="AF124" s="310"/>
      <c r="AG124" s="310"/>
      <c r="AH124" s="310"/>
    </row>
    <row r="125" spans="15:34" ht="13.15" customHeight="1" x14ac:dyDescent="0.2">
      <c r="V125" s="235"/>
      <c r="W125" s="263"/>
      <c r="X125" s="263"/>
      <c r="Y125" s="263"/>
      <c r="Z125" s="263"/>
      <c r="AA125" s="235"/>
      <c r="AB125" s="235"/>
      <c r="AC125" s="235"/>
      <c r="AD125" s="310"/>
      <c r="AE125" s="310"/>
      <c r="AF125" s="310"/>
      <c r="AG125" s="310"/>
      <c r="AH125" s="310"/>
    </row>
    <row r="126" spans="15:34" ht="13.15" customHeight="1" x14ac:dyDescent="0.2">
      <c r="V126" s="235"/>
      <c r="W126" s="263"/>
      <c r="X126" s="263"/>
      <c r="Y126" s="263"/>
      <c r="Z126" s="263"/>
      <c r="AA126" s="235"/>
      <c r="AB126" s="235"/>
      <c r="AC126" s="235"/>
      <c r="AD126" s="310"/>
      <c r="AE126" s="310"/>
      <c r="AF126" s="310"/>
      <c r="AG126" s="310"/>
      <c r="AH126" s="310"/>
    </row>
    <row r="127" spans="15:34" ht="13.15" customHeight="1" x14ac:dyDescent="0.2">
      <c r="V127" s="235"/>
      <c r="W127" s="263"/>
      <c r="X127" s="263"/>
      <c r="Y127" s="263"/>
      <c r="Z127" s="263"/>
      <c r="AA127" s="235"/>
      <c r="AB127" s="235"/>
      <c r="AC127" s="235"/>
      <c r="AD127" s="310"/>
      <c r="AE127" s="310"/>
      <c r="AF127" s="310"/>
      <c r="AG127" s="310"/>
      <c r="AH127" s="310"/>
    </row>
    <row r="128" spans="15:34" ht="13.15" customHeight="1" x14ac:dyDescent="0.2">
      <c r="V128" s="235" t="s">
        <v>57</v>
      </c>
      <c r="W128" s="263"/>
      <c r="X128" s="263"/>
      <c r="Y128" s="263"/>
      <c r="Z128" s="263"/>
      <c r="AA128" s="235"/>
      <c r="AB128" s="235"/>
      <c r="AC128" s="235"/>
      <c r="AD128" s="310"/>
      <c r="AE128" s="310"/>
      <c r="AF128" s="310"/>
      <c r="AG128" s="310"/>
      <c r="AH128" s="310"/>
    </row>
    <row r="129" spans="22:34" ht="13.15" customHeight="1" x14ac:dyDescent="0.2">
      <c r="V129" s="235" t="s">
        <v>58</v>
      </c>
      <c r="W129" s="263"/>
      <c r="X129" s="263"/>
      <c r="Y129" s="263" t="s">
        <v>59</v>
      </c>
      <c r="Z129" s="263"/>
      <c r="AA129" s="263"/>
      <c r="AB129" s="263" t="s">
        <v>53</v>
      </c>
      <c r="AC129" s="263" t="s">
        <v>52</v>
      </c>
      <c r="AD129" s="314">
        <f>AG123-AE131-AE132-AE133-AE141-AE142-AE143</f>
        <v>0</v>
      </c>
      <c r="AE129" s="310" t="s">
        <v>56</v>
      </c>
      <c r="AF129" s="310" t="s">
        <v>55</v>
      </c>
      <c r="AG129" s="310" t="s">
        <v>54</v>
      </c>
      <c r="AH129" s="310"/>
    </row>
    <row r="130" spans="22:34" ht="13.15" customHeight="1" x14ac:dyDescent="0.2">
      <c r="V130" s="380"/>
      <c r="W130" s="263"/>
      <c r="X130" s="263"/>
      <c r="Y130" s="263">
        <f>SUM(Y131:Y143)</f>
        <v>0</v>
      </c>
      <c r="Z130" s="315">
        <f>MIN(Z131:Z143)</f>
        <v>0</v>
      </c>
      <c r="AA130" s="263"/>
      <c r="AB130" s="263"/>
      <c r="AC130" s="316">
        <f>SUM(AC131:AC143)</f>
        <v>0</v>
      </c>
      <c r="AD130" s="317"/>
      <c r="AE130" s="317"/>
      <c r="AF130" s="317"/>
      <c r="AG130" s="310"/>
      <c r="AH130" s="310"/>
    </row>
    <row r="131" spans="22:34" ht="13.15" customHeight="1" x14ac:dyDescent="0.2">
      <c r="V131" s="318">
        <f>W131+AA131-Y131</f>
        <v>0</v>
      </c>
      <c r="W131" s="263">
        <f>(Z$25=Z131)*Y$25</f>
        <v>0</v>
      </c>
      <c r="X131" s="263"/>
      <c r="Y131" s="263">
        <f>(Z131&gt;0)*(AA131-AF131)</f>
        <v>0</v>
      </c>
      <c r="Z131" s="315">
        <f>(AA131-AF131)</f>
        <v>0</v>
      </c>
      <c r="AA131" s="315">
        <f>AB131+AE131</f>
        <v>0</v>
      </c>
      <c r="AB131" s="263">
        <f>$AD$24*AC131/($AC$25+1E-50)</f>
        <v>0</v>
      </c>
      <c r="AC131" s="263">
        <f>AD131*AE131</f>
        <v>0</v>
      </c>
      <c r="AD131" s="317">
        <f>(AH131=0)*1</f>
        <v>1</v>
      </c>
      <c r="AE131" s="319">
        <f>MIN(AG131,SUM(D126,D127,D133))</f>
        <v>0</v>
      </c>
      <c r="AF131" s="320">
        <f>SUM(D126:D127,D133)</f>
        <v>0</v>
      </c>
      <c r="AG131" s="310">
        <f>IF(SUM(D$28,D$30,D$31,D$46,D$48,D$49)=0,INT(10*(MIN(0.5*K$10,0.15*C$11))+0.5)/10,INT(10*(D133/SUM(D$28,D$30,D$31,D$46,D$48,D$49,1E-50)*(MIN(0.5*K$10,0.15*C$11)))+0.5)/10)</f>
        <v>0</v>
      </c>
      <c r="AH131" s="314">
        <f>AG131-AE131</f>
        <v>0</v>
      </c>
    </row>
    <row r="132" spans="22:34" ht="13.15" customHeight="1" x14ac:dyDescent="0.2">
      <c r="V132" s="318">
        <f>W132+AA132-Y132</f>
        <v>0</v>
      </c>
      <c r="W132" s="263">
        <f>(Z$25=Z132)*Y$25</f>
        <v>0</v>
      </c>
      <c r="X132" s="263"/>
      <c r="Y132" s="263">
        <f>(Z132&gt;0)*(AA132-AF132)</f>
        <v>0</v>
      </c>
      <c r="Z132" s="315">
        <f>(AA132-AF132)</f>
        <v>0</v>
      </c>
      <c r="AA132" s="315">
        <f>AB132+AE132</f>
        <v>0</v>
      </c>
      <c r="AB132" s="263">
        <f>$AD$24*AC132/($AC$25+1E-50)</f>
        <v>0</v>
      </c>
      <c r="AC132" s="263">
        <f>AD132*AE132</f>
        <v>0</v>
      </c>
      <c r="AD132" s="317">
        <f>(AH132=0)*1</f>
        <v>1</v>
      </c>
      <c r="AE132" s="312">
        <f>MIN(AG132,SUM(D128,D135))</f>
        <v>0</v>
      </c>
      <c r="AF132" s="320">
        <f>SUM(D128,D135)</f>
        <v>0</v>
      </c>
      <c r="AG132" s="310">
        <f>INT(10*(D135/SUM(D$28,D$30,D$31,D$46,D$48,D$49,1E-50)*(MIN(0.5*K$10,0.15*C$11)))+0.5)/10</f>
        <v>0</v>
      </c>
      <c r="AH132" s="314">
        <f>AG132-AE132</f>
        <v>0</v>
      </c>
    </row>
    <row r="133" spans="22:34" ht="13.15" customHeight="1" x14ac:dyDescent="0.2">
      <c r="V133" s="318">
        <f>W133+AA133-Y133</f>
        <v>0</v>
      </c>
      <c r="W133" s="263">
        <f>(Z$25=Z133)*Y$25</f>
        <v>0</v>
      </c>
      <c r="X133" s="263"/>
      <c r="Y133" s="263">
        <f>(Z133&gt;0)*(AA133-AF133)</f>
        <v>0</v>
      </c>
      <c r="Z133" s="315">
        <f>(AA133-AF133)</f>
        <v>0</v>
      </c>
      <c r="AA133" s="315">
        <f>AB133+AE133</f>
        <v>0</v>
      </c>
      <c r="AB133" s="263">
        <f>$AD$24*AC133/($AC$25+1E-50)</f>
        <v>0</v>
      </c>
      <c r="AC133" s="263">
        <f>AD133*AE133</f>
        <v>0</v>
      </c>
      <c r="AD133" s="317">
        <f>(AH133=0)*1</f>
        <v>1</v>
      </c>
      <c r="AE133" s="312">
        <f>MIN(AG133,SUM(D128,D136))</f>
        <v>0</v>
      </c>
      <c r="AF133" s="320">
        <f>SUM(D128,D136)</f>
        <v>0</v>
      </c>
      <c r="AG133" s="310">
        <f>INT(10*(D136/SUM(D$28,D$30,D$31,D$46,D$48,D$49,1E-50)*(MIN(0.5*K$10,0.15*C$11)))+0.5)/10</f>
        <v>0</v>
      </c>
      <c r="AH133" s="314">
        <f>AG133-AE133</f>
        <v>0</v>
      </c>
    </row>
    <row r="134" spans="22:34" ht="13.15" customHeight="1" x14ac:dyDescent="0.2">
      <c r="V134" s="235"/>
      <c r="W134" s="263"/>
      <c r="X134" s="263"/>
      <c r="Y134" s="263"/>
      <c r="Z134" s="263"/>
      <c r="AA134" s="263"/>
      <c r="AB134" s="263"/>
      <c r="AC134" s="263"/>
      <c r="AD134" s="317"/>
      <c r="AE134" s="317"/>
      <c r="AF134" s="317"/>
      <c r="AG134" s="310"/>
      <c r="AH134" s="310"/>
    </row>
    <row r="135" spans="22:34" ht="13.15" customHeight="1" x14ac:dyDescent="0.2">
      <c r="V135" s="235"/>
      <c r="W135" s="263"/>
      <c r="X135" s="235"/>
      <c r="Y135" s="263"/>
      <c r="Z135" s="263"/>
      <c r="AA135" s="235"/>
      <c r="AB135" s="235"/>
      <c r="AC135" s="235"/>
      <c r="AD135" s="317"/>
      <c r="AE135" s="317"/>
      <c r="AF135" s="317"/>
      <c r="AG135" s="310"/>
      <c r="AH135" s="310"/>
    </row>
    <row r="136" spans="22:34" ht="13.15" customHeight="1" x14ac:dyDescent="0.2">
      <c r="V136" s="235"/>
      <c r="W136" s="263"/>
      <c r="X136" s="235"/>
      <c r="Y136" s="263"/>
      <c r="Z136" s="263"/>
      <c r="AA136" s="235"/>
      <c r="AB136" s="235"/>
      <c r="AC136" s="235"/>
      <c r="AD136" s="317"/>
      <c r="AE136" s="317"/>
      <c r="AF136" s="317"/>
      <c r="AG136" s="310"/>
      <c r="AH136" s="310"/>
    </row>
    <row r="137" spans="22:34" ht="13.15" customHeight="1" x14ac:dyDescent="0.2">
      <c r="V137" s="235"/>
      <c r="W137" s="263"/>
      <c r="X137" s="235"/>
      <c r="Y137" s="263"/>
      <c r="Z137" s="263"/>
      <c r="AA137" s="235"/>
      <c r="AB137" s="235"/>
      <c r="AC137" s="235"/>
      <c r="AD137" s="317"/>
      <c r="AE137" s="317"/>
      <c r="AF137" s="317"/>
      <c r="AG137" s="310"/>
      <c r="AH137" s="310"/>
    </row>
    <row r="138" spans="22:34" ht="13.15" customHeight="1" x14ac:dyDescent="0.2">
      <c r="V138" s="235"/>
      <c r="W138" s="263"/>
      <c r="X138" s="235"/>
      <c r="Y138" s="263"/>
      <c r="Z138" s="263"/>
      <c r="AA138" s="235"/>
      <c r="AB138" s="235"/>
      <c r="AC138" s="235"/>
      <c r="AD138" s="317"/>
      <c r="AE138" s="317"/>
      <c r="AF138" s="317"/>
      <c r="AG138" s="310"/>
      <c r="AH138" s="310"/>
    </row>
    <row r="139" spans="22:34" ht="13.15" customHeight="1" x14ac:dyDescent="0.2">
      <c r="V139" s="235"/>
      <c r="W139" s="263"/>
      <c r="X139" s="235"/>
      <c r="Y139" s="263"/>
      <c r="Z139" s="263"/>
      <c r="AA139" s="235"/>
      <c r="AB139" s="235"/>
      <c r="AC139" s="235"/>
      <c r="AD139" s="317"/>
      <c r="AE139" s="317"/>
      <c r="AF139" s="317"/>
      <c r="AG139" s="310"/>
      <c r="AH139" s="310"/>
    </row>
    <row r="140" spans="22:34" ht="13.15" customHeight="1" x14ac:dyDescent="0.2">
      <c r="V140" s="235"/>
      <c r="W140" s="263"/>
      <c r="X140" s="235"/>
      <c r="Y140" s="263"/>
      <c r="Z140" s="263"/>
      <c r="AA140" s="235"/>
      <c r="AB140" s="235"/>
      <c r="AC140" s="235"/>
      <c r="AD140" s="317"/>
      <c r="AE140" s="317"/>
      <c r="AF140" s="317"/>
      <c r="AG140" s="310"/>
      <c r="AH140" s="310"/>
    </row>
    <row r="141" spans="22:34" ht="13.15" customHeight="1" x14ac:dyDescent="0.2">
      <c r="V141" s="318">
        <f>W141+AA141-Y141</f>
        <v>0</v>
      </c>
      <c r="W141" s="263">
        <f>(Z$25=Z141)*Y$25</f>
        <v>0</v>
      </c>
      <c r="X141" s="263"/>
      <c r="Y141" s="263">
        <f>(Z141&gt;0)*(AA141-AF141)</f>
        <v>0</v>
      </c>
      <c r="Z141" s="315">
        <f>(AA141-AF141)</f>
        <v>0</v>
      </c>
      <c r="AA141" s="315">
        <f>AB141+AE141</f>
        <v>0</v>
      </c>
      <c r="AB141" s="263">
        <f>$AD$24*AC141/($AC$25+1E-50)</f>
        <v>0</v>
      </c>
      <c r="AC141" s="263">
        <f>AD141*AE141</f>
        <v>0</v>
      </c>
      <c r="AD141" s="317">
        <f>(AH141=0)*1</f>
        <v>1</v>
      </c>
      <c r="AE141" s="312">
        <f>MIN(AG141,SUM(D139,D140,D146))</f>
        <v>0</v>
      </c>
      <c r="AF141" s="312">
        <f>SUM(D139,D140,D146)</f>
        <v>0</v>
      </c>
      <c r="AG141" s="310">
        <f>INT(10*(D146/SUM(D$28,D$30,D$31,D$46,D$48,D$49,1E-50)*(MIN(0.5*K$10,0.15*C$11)))+0.5)/10</f>
        <v>0</v>
      </c>
      <c r="AH141" s="314">
        <f>AG141-AE141</f>
        <v>0</v>
      </c>
    </row>
    <row r="142" spans="22:34" ht="13.15" customHeight="1" x14ac:dyDescent="0.2">
      <c r="V142" s="318">
        <f>W142+AA142-Y142</f>
        <v>0</v>
      </c>
      <c r="W142" s="263">
        <f>(Z$25=Z142)*Y$25</f>
        <v>0</v>
      </c>
      <c r="X142" s="263"/>
      <c r="Y142" s="263">
        <f>(Z142&gt;0)*(AA142-AF142)</f>
        <v>0</v>
      </c>
      <c r="Z142" s="315">
        <f>(AA142-AF142)</f>
        <v>0</v>
      </c>
      <c r="AA142" s="315">
        <f>AB142+AE142</f>
        <v>0</v>
      </c>
      <c r="AB142" s="263">
        <f>$AD$24*AC142/($AC$25+1E-50)</f>
        <v>0</v>
      </c>
      <c r="AC142" s="263">
        <f>AD142*AE142</f>
        <v>0</v>
      </c>
      <c r="AD142" s="317">
        <f>(AH142=0)*1</f>
        <v>1</v>
      </c>
      <c r="AE142" s="312">
        <f>MIN(AG142,SUM(D141,D148))</f>
        <v>0</v>
      </c>
      <c r="AF142" s="312">
        <f>SUM(D141,D148)</f>
        <v>0</v>
      </c>
      <c r="AG142" s="310">
        <f>INT(10*(D148/SUM(D$28,D$30,D$31,D$46,D$48,D$49,1E-50)*(MIN(0.5*K$10,0.15*C$11)))+0.5)/10</f>
        <v>0</v>
      </c>
      <c r="AH142" s="314">
        <f>AG142-AE142</f>
        <v>0</v>
      </c>
    </row>
    <row r="143" spans="22:34" ht="13.15" customHeight="1" x14ac:dyDescent="0.2">
      <c r="V143" s="318">
        <f>W143+AA143-Y143</f>
        <v>0</v>
      </c>
      <c r="W143" s="263">
        <f>(Z$25=Z143)*Y$25</f>
        <v>0</v>
      </c>
      <c r="X143" s="263"/>
      <c r="Y143" s="263">
        <f>(Z143&gt;0)*(AA143-AF143)</f>
        <v>0</v>
      </c>
      <c r="Z143" s="315">
        <f>(AA143-AF143)</f>
        <v>0</v>
      </c>
      <c r="AA143" s="315">
        <f>AB143+AE143</f>
        <v>0</v>
      </c>
      <c r="AB143" s="263">
        <f>$AD$24*AC143/($AC$25+1E-50)</f>
        <v>0</v>
      </c>
      <c r="AC143" s="263">
        <f>AD143*AE143</f>
        <v>0</v>
      </c>
      <c r="AD143" s="317">
        <f>(AH143=0)*1</f>
        <v>1</v>
      </c>
      <c r="AE143" s="312">
        <f>MIN(AG143,SUM(D141,D149))</f>
        <v>0</v>
      </c>
      <c r="AF143" s="312">
        <f>SUM(D141,D149)</f>
        <v>0</v>
      </c>
      <c r="AG143" s="310">
        <f>INT(10*(D149/SUM(D$28,D$30,D$31,D$46,D$48,D$49,1E-50)*(MIN(0.5*K$10,0.15*C$11)))+0.5)/10</f>
        <v>0</v>
      </c>
      <c r="AH143" s="314">
        <f>AG143-AE143</f>
        <v>0</v>
      </c>
    </row>
    <row r="144" spans="22:34" ht="13.15" customHeight="1" x14ac:dyDescent="0.2">
      <c r="V144" s="321"/>
      <c r="W144" s="263"/>
      <c r="X144" s="263"/>
      <c r="Y144" s="263"/>
      <c r="Z144" s="263"/>
      <c r="AA144" s="315"/>
      <c r="AB144" s="321"/>
      <c r="AC144" s="321"/>
      <c r="AD144" s="317"/>
      <c r="AE144" s="317"/>
      <c r="AF144" s="317"/>
      <c r="AG144" s="310"/>
      <c r="AH144" s="310"/>
    </row>
    <row r="145" spans="22:34" ht="13.15" customHeight="1" x14ac:dyDescent="0.2">
      <c r="V145" s="321"/>
      <c r="W145" s="321"/>
      <c r="X145" s="321"/>
      <c r="Y145" s="321"/>
      <c r="Z145" s="310"/>
      <c r="AA145" s="310"/>
      <c r="AB145" s="310"/>
      <c r="AC145" s="310"/>
      <c r="AD145" s="310"/>
      <c r="AE145" s="310"/>
      <c r="AF145" s="310"/>
      <c r="AG145" s="310"/>
      <c r="AH145" s="310"/>
    </row>
    <row r="146" spans="22:34" ht="13.15" customHeight="1" x14ac:dyDescent="0.2">
      <c r="V146" s="321"/>
      <c r="W146" s="321"/>
      <c r="X146" s="321"/>
      <c r="Y146" s="321"/>
      <c r="Z146" s="310"/>
      <c r="AA146" s="310"/>
      <c r="AB146" s="310"/>
      <c r="AC146" s="310"/>
      <c r="AD146" s="310"/>
      <c r="AE146" s="310"/>
      <c r="AF146" s="310"/>
      <c r="AG146" s="310"/>
      <c r="AH146" s="310"/>
    </row>
    <row r="147" spans="22:34" ht="13.15" customHeight="1" x14ac:dyDescent="0.2">
      <c r="V147" s="321"/>
      <c r="W147" s="321"/>
      <c r="X147" s="321"/>
      <c r="Y147" s="321"/>
      <c r="Z147" s="310"/>
      <c r="AA147" s="310"/>
      <c r="AB147" s="310"/>
      <c r="AC147" s="310"/>
      <c r="AD147" s="310"/>
      <c r="AE147" s="310"/>
      <c r="AF147" s="310"/>
      <c r="AG147" s="310"/>
      <c r="AH147" s="310"/>
    </row>
    <row r="148" spans="22:34" ht="13.15" customHeight="1" x14ac:dyDescent="0.2">
      <c r="V148" s="321"/>
      <c r="W148" s="321"/>
      <c r="X148" s="321"/>
      <c r="Y148" s="321"/>
      <c r="Z148" s="310"/>
      <c r="AA148" s="310"/>
      <c r="AB148" s="310"/>
      <c r="AC148" s="310"/>
      <c r="AD148" s="310"/>
      <c r="AE148" s="310"/>
      <c r="AF148" s="310"/>
      <c r="AG148" s="310"/>
      <c r="AH148" s="310"/>
    </row>
    <row r="149" spans="22:34" ht="13.15" customHeight="1" x14ac:dyDescent="0.2">
      <c r="V149" s="321"/>
      <c r="W149" s="321"/>
      <c r="X149" s="321"/>
      <c r="Y149" s="321"/>
      <c r="Z149" s="310"/>
      <c r="AA149" s="310"/>
      <c r="AB149" s="310"/>
      <c r="AC149" s="310"/>
      <c r="AD149" s="310"/>
      <c r="AE149" s="310"/>
      <c r="AF149" s="310"/>
      <c r="AG149" s="310"/>
      <c r="AH149" s="310"/>
    </row>
    <row r="150" spans="22:34" ht="13.15" customHeight="1" x14ac:dyDescent="0.2">
      <c r="V150" s="321"/>
      <c r="W150" s="321"/>
      <c r="X150" s="321"/>
      <c r="Y150" s="321"/>
      <c r="Z150" s="310"/>
      <c r="AA150" s="310"/>
      <c r="AB150" s="310"/>
      <c r="AC150" s="310"/>
      <c r="AD150" s="310"/>
      <c r="AE150" s="310"/>
      <c r="AF150" s="310"/>
      <c r="AG150" s="310"/>
      <c r="AH150" s="310"/>
    </row>
    <row r="151" spans="22:34" ht="13.15" customHeight="1" x14ac:dyDescent="0.2">
      <c r="V151" s="321"/>
      <c r="W151" s="321"/>
      <c r="X151" s="321"/>
      <c r="Y151" s="321">
        <f>0.15*C116</f>
        <v>0</v>
      </c>
      <c r="Z151" s="314">
        <f>D133+D135+D136+D146+D148+D149</f>
        <v>0</v>
      </c>
      <c r="AA151" s="310"/>
      <c r="AB151" s="310"/>
      <c r="AC151" s="310"/>
      <c r="AD151" s="310"/>
      <c r="AE151" s="310"/>
      <c r="AF151" s="310"/>
      <c r="AG151" s="310"/>
      <c r="AH151" s="310"/>
    </row>
    <row r="152" spans="22:34" ht="13.15" customHeight="1" x14ac:dyDescent="0.2">
      <c r="V152" s="321"/>
      <c r="W152" s="321"/>
      <c r="X152" s="321"/>
      <c r="Y152" s="321"/>
      <c r="Z152" s="310"/>
      <c r="AA152" s="310"/>
      <c r="AB152" s="310"/>
      <c r="AC152" s="310"/>
      <c r="AD152" s="310"/>
      <c r="AE152" s="310"/>
      <c r="AF152" s="310"/>
      <c r="AG152" s="310"/>
      <c r="AH152" s="310"/>
    </row>
    <row r="153" spans="22:34" ht="13.15" customHeight="1" x14ac:dyDescent="0.2">
      <c r="V153" s="321"/>
      <c r="W153" s="321"/>
      <c r="X153" s="321"/>
      <c r="Y153" s="316" t="e">
        <f>Y$51*Z153</f>
        <v>#DIV/0!</v>
      </c>
      <c r="Z153" s="321" t="e">
        <f>D133/Z$51</f>
        <v>#DIV/0!</v>
      </c>
      <c r="AA153" s="310"/>
      <c r="AB153" s="310"/>
      <c r="AC153" s="310"/>
      <c r="AD153" s="310"/>
      <c r="AE153" s="310"/>
      <c r="AF153" s="310"/>
      <c r="AG153" s="310"/>
      <c r="AH153" s="310"/>
    </row>
    <row r="154" spans="22:34" ht="13.15" customHeight="1" x14ac:dyDescent="0.2">
      <c r="V154" s="321"/>
      <c r="W154" s="321"/>
      <c r="X154" s="321"/>
      <c r="Y154" s="316"/>
      <c r="Z154" s="321"/>
      <c r="AA154" s="310"/>
      <c r="AB154" s="310"/>
      <c r="AC154" s="310"/>
      <c r="AD154" s="310"/>
      <c r="AE154" s="310"/>
      <c r="AF154" s="310"/>
      <c r="AG154" s="310"/>
      <c r="AH154" s="310"/>
    </row>
    <row r="155" spans="22:34" ht="13.15" customHeight="1" x14ac:dyDescent="0.2">
      <c r="V155" s="321"/>
      <c r="W155" s="321"/>
      <c r="X155" s="321"/>
      <c r="Y155" s="316" t="e">
        <f t="shared" ref="Y155:Y156" si="3">Y$51*Z155</f>
        <v>#DIV/0!</v>
      </c>
      <c r="Z155" s="321" t="e">
        <f>D135/Z$51</f>
        <v>#DIV/0!</v>
      </c>
      <c r="AA155" s="310"/>
      <c r="AB155" s="310"/>
      <c r="AC155" s="310"/>
      <c r="AD155" s="310"/>
      <c r="AE155" s="310"/>
      <c r="AF155" s="310"/>
      <c r="AG155" s="310"/>
      <c r="AH155" s="310"/>
    </row>
    <row r="156" spans="22:34" ht="13.15" customHeight="1" x14ac:dyDescent="0.2">
      <c r="V156" s="310"/>
      <c r="W156" s="310"/>
      <c r="X156" s="310"/>
      <c r="Y156" s="316" t="e">
        <f t="shared" si="3"/>
        <v>#DIV/0!</v>
      </c>
      <c r="Z156" s="321" t="e">
        <f>D136/Z$51</f>
        <v>#DIV/0!</v>
      </c>
      <c r="AA156" s="310"/>
      <c r="AB156" s="310"/>
      <c r="AC156" s="310"/>
      <c r="AD156" s="310"/>
      <c r="AE156" s="310"/>
      <c r="AF156" s="310"/>
      <c r="AG156" s="310"/>
      <c r="AH156" s="310"/>
    </row>
    <row r="157" spans="22:34" ht="13.15" customHeight="1" x14ac:dyDescent="0.2">
      <c r="V157" s="310"/>
      <c r="W157" s="310"/>
      <c r="X157" s="310"/>
      <c r="Y157" s="316"/>
      <c r="Z157" s="321"/>
      <c r="AA157" s="310"/>
      <c r="AB157" s="310"/>
      <c r="AC157" s="310"/>
      <c r="AD157" s="310"/>
      <c r="AE157" s="310"/>
      <c r="AF157" s="310"/>
      <c r="AG157" s="310"/>
      <c r="AH157" s="310"/>
    </row>
    <row r="158" spans="22:34" ht="13.15" customHeight="1" x14ac:dyDescent="0.2">
      <c r="V158" s="310"/>
      <c r="W158" s="310"/>
      <c r="X158" s="310"/>
      <c r="Y158" s="316" t="e">
        <f t="shared" ref="Y158" si="4">Y$51*Z158</f>
        <v>#DIV/0!</v>
      </c>
      <c r="Z158" s="321" t="e">
        <f>D146/Z$51</f>
        <v>#DIV/0!</v>
      </c>
      <c r="AA158" s="310"/>
      <c r="AB158" s="310"/>
      <c r="AC158" s="310"/>
      <c r="AD158" s="310"/>
      <c r="AE158" s="310"/>
      <c r="AF158" s="310"/>
      <c r="AG158" s="310"/>
      <c r="AH158" s="310"/>
    </row>
    <row r="159" spans="22:34" ht="13.15" customHeight="1" x14ac:dyDescent="0.2">
      <c r="V159" s="310"/>
      <c r="W159" s="310"/>
      <c r="X159" s="310"/>
      <c r="Y159" s="316"/>
      <c r="Z159" s="321"/>
      <c r="AA159" s="310"/>
      <c r="AB159" s="310"/>
      <c r="AC159" s="310"/>
      <c r="AD159" s="310"/>
      <c r="AE159" s="310"/>
      <c r="AF159" s="310"/>
      <c r="AG159" s="310"/>
      <c r="AH159" s="310"/>
    </row>
    <row r="160" spans="22:34" ht="13.15" customHeight="1" x14ac:dyDescent="0.2">
      <c r="V160" s="310"/>
      <c r="W160" s="310"/>
      <c r="X160" s="310"/>
      <c r="Y160" s="316" t="e">
        <f t="shared" ref="Y160:Y161" si="5">Y$51*Z160</f>
        <v>#DIV/0!</v>
      </c>
      <c r="Z160" s="321" t="e">
        <f>D148/Z$51</f>
        <v>#DIV/0!</v>
      </c>
      <c r="AA160" s="310"/>
      <c r="AB160" s="310"/>
      <c r="AC160" s="310"/>
      <c r="AD160" s="310"/>
      <c r="AE160" s="310"/>
      <c r="AF160" s="310"/>
      <c r="AG160" s="310"/>
      <c r="AH160" s="310"/>
    </row>
    <row r="161" spans="22:34" ht="13.15" customHeight="1" x14ac:dyDescent="0.2">
      <c r="V161" s="310"/>
      <c r="W161" s="310"/>
      <c r="X161" s="310"/>
      <c r="Y161" s="316" t="e">
        <f t="shared" si="5"/>
        <v>#DIV/0!</v>
      </c>
      <c r="Z161" s="321" t="e">
        <f>D149/Z$51</f>
        <v>#DIV/0!</v>
      </c>
      <c r="AA161" s="310"/>
      <c r="AB161" s="310"/>
      <c r="AC161" s="310"/>
      <c r="AD161" s="310"/>
      <c r="AE161" s="310"/>
      <c r="AF161" s="310"/>
      <c r="AG161" s="310"/>
      <c r="AH161" s="310"/>
    </row>
    <row r="162" spans="22:34" ht="13.15" customHeight="1" x14ac:dyDescent="0.2">
      <c r="V162" s="13"/>
      <c r="W162" s="14"/>
      <c r="X162" s="47"/>
      <c r="Y162" s="47"/>
      <c r="Z162" s="47"/>
      <c r="AA162" s="47"/>
      <c r="AB162" s="47"/>
      <c r="AC162" s="47"/>
      <c r="AD162" s="47"/>
      <c r="AE162" s="47"/>
      <c r="AF162" s="47"/>
      <c r="AG162" s="47"/>
      <c r="AH162" s="47"/>
    </row>
    <row r="163" spans="22:34" ht="13.15" customHeight="1" x14ac:dyDescent="0.2"/>
    <row r="164" spans="22:34" ht="13.15" customHeight="1" x14ac:dyDescent="0.2"/>
    <row r="165" spans="22:34" ht="13.15" customHeight="1" x14ac:dyDescent="0.2"/>
    <row r="166" spans="22:34" ht="13.15" customHeight="1" x14ac:dyDescent="0.2"/>
    <row r="167" spans="22:34" ht="13.15" customHeight="1" x14ac:dyDescent="0.2"/>
    <row r="168" spans="22:34" ht="13.15" customHeight="1" x14ac:dyDescent="0.2"/>
    <row r="169" spans="22:34" ht="13.15" customHeight="1" x14ac:dyDescent="0.2"/>
    <row r="170" spans="22:34" ht="13.15" customHeight="1" x14ac:dyDescent="0.2"/>
    <row r="171" spans="22:34" ht="13.15" customHeight="1" x14ac:dyDescent="0.2"/>
    <row r="172" spans="22:34" ht="13.15" customHeight="1" x14ac:dyDescent="0.2"/>
    <row r="173" spans="22:34" ht="13.15" customHeight="1" x14ac:dyDescent="0.2"/>
    <row r="174" spans="22:34" ht="13.15" customHeight="1" x14ac:dyDescent="0.2"/>
    <row r="175" spans="22:34" ht="13.15" customHeight="1" x14ac:dyDescent="0.2"/>
    <row r="176" spans="22:34" ht="13.15" customHeight="1" x14ac:dyDescent="0.2"/>
    <row r="177" ht="13.15" customHeight="1" x14ac:dyDescent="0.2"/>
    <row r="178" ht="13.15" customHeight="1" x14ac:dyDescent="0.2"/>
    <row r="179" ht="13.15" customHeight="1" x14ac:dyDescent="0.2"/>
    <row r="180" ht="13.15" customHeight="1" x14ac:dyDescent="0.2"/>
    <row r="181" ht="13.15" customHeight="1" x14ac:dyDescent="0.2"/>
    <row r="182" ht="13.15" customHeight="1" x14ac:dyDescent="0.2"/>
    <row r="183" ht="13.15" customHeight="1" x14ac:dyDescent="0.2"/>
    <row r="184" ht="13.15" customHeight="1" x14ac:dyDescent="0.2"/>
    <row r="185" ht="13.15" customHeight="1" x14ac:dyDescent="0.2"/>
    <row r="186" ht="13.15" customHeight="1" x14ac:dyDescent="0.2"/>
    <row r="187" ht="13.15" customHeight="1" x14ac:dyDescent="0.2"/>
    <row r="188" ht="13.15" customHeight="1" x14ac:dyDescent="0.2"/>
    <row r="189" ht="13.15" customHeight="1" x14ac:dyDescent="0.2"/>
    <row r="190" ht="13.15" customHeight="1" x14ac:dyDescent="0.2"/>
    <row r="191" ht="13.15" customHeight="1" x14ac:dyDescent="0.2"/>
    <row r="192" ht="13.15" customHeight="1" x14ac:dyDescent="0.2"/>
    <row r="193" ht="13.15" customHeight="1" x14ac:dyDescent="0.2"/>
    <row r="194" ht="13.15" customHeight="1" x14ac:dyDescent="0.2"/>
    <row r="195" ht="13.15" customHeight="1" x14ac:dyDescent="0.2"/>
    <row r="196" ht="13.15" customHeight="1" x14ac:dyDescent="0.2"/>
    <row r="197" ht="13.15" customHeight="1" x14ac:dyDescent="0.2"/>
    <row r="231" ht="3" customHeight="1" x14ac:dyDescent="0.2"/>
  </sheetData>
  <sheetProtection password="94B5" sheet="1" objects="1" scenarios="1" selectLockedCells="1"/>
  <mergeCells count="60">
    <mergeCell ref="F45:G45"/>
    <mergeCell ref="F46:G46"/>
    <mergeCell ref="F47:G47"/>
    <mergeCell ref="F49:G49"/>
    <mergeCell ref="A50:A68"/>
    <mergeCell ref="F50:G50"/>
    <mergeCell ref="B55:K55"/>
    <mergeCell ref="B56:K56"/>
    <mergeCell ref="B57:K57"/>
    <mergeCell ref="B58:K58"/>
    <mergeCell ref="B60:K60"/>
    <mergeCell ref="B61:K61"/>
    <mergeCell ref="B62:K62"/>
    <mergeCell ref="F41:G41"/>
    <mergeCell ref="E28:F28"/>
    <mergeCell ref="G28:H28"/>
    <mergeCell ref="C29:D29"/>
    <mergeCell ref="E29:F29"/>
    <mergeCell ref="G29:H29"/>
    <mergeCell ref="E30:F30"/>
    <mergeCell ref="G30:H30"/>
    <mergeCell ref="E31:F31"/>
    <mergeCell ref="G31:H31"/>
    <mergeCell ref="B36:K36"/>
    <mergeCell ref="F39:G39"/>
    <mergeCell ref="F40:G40"/>
    <mergeCell ref="C26:D26"/>
    <mergeCell ref="E26:F26"/>
    <mergeCell ref="G26:H26"/>
    <mergeCell ref="C27:D27"/>
    <mergeCell ref="E27:F27"/>
    <mergeCell ref="G27:H27"/>
    <mergeCell ref="C24:D24"/>
    <mergeCell ref="E24:F24"/>
    <mergeCell ref="G24:H24"/>
    <mergeCell ref="C25:D25"/>
    <mergeCell ref="E25:F25"/>
    <mergeCell ref="G25:H25"/>
    <mergeCell ref="E21:F21"/>
    <mergeCell ref="G21:H21"/>
    <mergeCell ref="E22:F22"/>
    <mergeCell ref="G22:H22"/>
    <mergeCell ref="E23:F23"/>
    <mergeCell ref="G23:H23"/>
    <mergeCell ref="J16:K16"/>
    <mergeCell ref="C17:D18"/>
    <mergeCell ref="E17:H18"/>
    <mergeCell ref="J17:K18"/>
    <mergeCell ref="C19:C20"/>
    <mergeCell ref="D19:D20"/>
    <mergeCell ref="E19:F20"/>
    <mergeCell ref="G19:H20"/>
    <mergeCell ref="J19:J20"/>
    <mergeCell ref="K19:K20"/>
    <mergeCell ref="C6:K6"/>
    <mergeCell ref="C1:K1"/>
    <mergeCell ref="C2:K2"/>
    <mergeCell ref="C3:K3"/>
    <mergeCell ref="C4:K4"/>
    <mergeCell ref="C5:K5"/>
  </mergeCells>
  <conditionalFormatting sqref="K47">
    <cfRule type="cellIs" dxfId="19" priority="8" stopIfTrue="1" operator="greaterThan">
      <formula>$R44</formula>
    </cfRule>
  </conditionalFormatting>
  <conditionalFormatting sqref="K32">
    <cfRule type="cellIs" dxfId="18" priority="9" stopIfTrue="1" operator="greaterThan">
      <formula>$J32</formula>
    </cfRule>
  </conditionalFormatting>
  <conditionalFormatting sqref="K21:K31">
    <cfRule type="cellIs" dxfId="17" priority="10" stopIfTrue="1" operator="greaterThan">
      <formula>$J21</formula>
    </cfRule>
  </conditionalFormatting>
  <conditionalFormatting sqref="G33:H33">
    <cfRule type="cellIs" dxfId="16" priority="11" stopIfTrue="1" operator="lessThan">
      <formula>#REF!</formula>
    </cfRule>
  </conditionalFormatting>
  <conditionalFormatting sqref="C24:C27 C29">
    <cfRule type="cellIs" dxfId="15" priority="12" stopIfTrue="1" operator="lessThan">
      <formula>0</formula>
    </cfRule>
  </conditionalFormatting>
  <conditionalFormatting sqref="C8">
    <cfRule type="cellIs" dxfId="14" priority="13" stopIfTrue="1" operator="equal">
      <formula>$U$49</formula>
    </cfRule>
    <cfRule type="cellIs" dxfId="13" priority="14" stopIfTrue="1" operator="equal">
      <formula>$U$50</formula>
    </cfRule>
    <cfRule type="cellIs" dxfId="12" priority="15" stopIfTrue="1" operator="equal">
      <formula>$U$48</formula>
    </cfRule>
  </conditionalFormatting>
  <conditionalFormatting sqref="M1:M68">
    <cfRule type="cellIs" dxfId="11" priority="16" stopIfTrue="1" operator="equal">
      <formula>1</formula>
    </cfRule>
    <cfRule type="cellIs" dxfId="10" priority="17" stopIfTrue="1" operator="equal">
      <formula>-1</formula>
    </cfRule>
    <cfRule type="cellIs" dxfId="9" priority="18" stopIfTrue="1" operator="equal">
      <formula>2</formula>
    </cfRule>
  </conditionalFormatting>
  <conditionalFormatting sqref="C7">
    <cfRule type="cellIs" dxfId="8" priority="19" stopIfTrue="1" operator="equal">
      <formula>$U$49</formula>
    </cfRule>
    <cfRule type="cellIs" dxfId="7" priority="20" stopIfTrue="1" operator="equal">
      <formula>$U$50</formula>
    </cfRule>
  </conditionalFormatting>
  <conditionalFormatting sqref="D28">
    <cfRule type="cellIs" dxfId="6" priority="7" stopIfTrue="1" operator="lessThan">
      <formula>0</formula>
    </cfRule>
  </conditionalFormatting>
  <conditionalFormatting sqref="D21:D23">
    <cfRule type="cellIs" dxfId="5" priority="6" stopIfTrue="1" operator="lessThan">
      <formula>0</formula>
    </cfRule>
  </conditionalFormatting>
  <conditionalFormatting sqref="C22:C23">
    <cfRule type="cellIs" dxfId="4" priority="5" stopIfTrue="1" operator="lessThan">
      <formula>0</formula>
    </cfRule>
  </conditionalFormatting>
  <conditionalFormatting sqref="C21">
    <cfRule type="cellIs" dxfId="3" priority="4" stopIfTrue="1" operator="lessThan">
      <formula>0</formula>
    </cfRule>
  </conditionalFormatting>
  <conditionalFormatting sqref="C28">
    <cfRule type="cellIs" dxfId="2" priority="3" stopIfTrue="1" operator="lessThan">
      <formula>0</formula>
    </cfRule>
  </conditionalFormatting>
  <conditionalFormatting sqref="C30:C31">
    <cfRule type="cellIs" dxfId="1" priority="2" stopIfTrue="1" operator="lessThan">
      <formula>0</formula>
    </cfRule>
  </conditionalFormatting>
  <conditionalFormatting sqref="J42">
    <cfRule type="cellIs" dxfId="0" priority="1" stopIfTrue="1" operator="notBetween">
      <formula>$R42-0.5</formula>
      <formula>$R42+0.5</formula>
    </cfRule>
  </conditionalFormatting>
  <pageMargins left="0.59055118110236227" right="0.62992125984251968" top="0.55118110236220474" bottom="0.43307086614173229" header="0.31496062992125984" footer="0.19685039370078741"/>
  <pageSetup paperSize="9" scale="85" orientation="portrait" r:id="rId1"/>
  <headerFooter alignWithMargins="0">
    <oddHeader>&amp;CLoma-asunnon vaipan lämpöhäviön tasauslaskelma, 2018 (voimassa 1.1.2018 alkaen)</oddHeader>
    <oddFooter xml:space="preserve">&amp;R&amp;P (&amp;N) </oddFooter>
  </headerFooter>
  <rowBreaks count="1" manualBreakCount="1">
    <brk id="170"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36:K116"/>
  <sheetViews>
    <sheetView workbookViewId="0">
      <selection activeCell="K2" sqref="K2"/>
    </sheetView>
  </sheetViews>
  <sheetFormatPr defaultRowHeight="15.75" x14ac:dyDescent="0.25"/>
  <cols>
    <col min="6" max="6" width="20" customWidth="1"/>
    <col min="7" max="7" width="22.28515625" customWidth="1"/>
    <col min="10" max="10" width="22.7109375" style="8" customWidth="1"/>
    <col min="11" max="11" width="9.7109375" style="8" customWidth="1"/>
  </cols>
  <sheetData>
    <row r="36" spans="1:10" x14ac:dyDescent="0.25">
      <c r="J36" s="9" t="s">
        <v>139</v>
      </c>
    </row>
    <row r="37" spans="1:10" ht="18.75" x14ac:dyDescent="0.35">
      <c r="A37" s="8" t="s">
        <v>96</v>
      </c>
      <c r="G37" s="8" t="s">
        <v>158</v>
      </c>
      <c r="H37" s="9" t="s">
        <v>107</v>
      </c>
      <c r="I37" s="9" t="s">
        <v>108</v>
      </c>
      <c r="J37" s="9" t="s">
        <v>105</v>
      </c>
    </row>
    <row r="38" spans="1:10" x14ac:dyDescent="0.25">
      <c r="A38" s="8"/>
      <c r="G38" s="8" t="s">
        <v>106</v>
      </c>
      <c r="H38" s="9" t="s">
        <v>110</v>
      </c>
      <c r="I38" s="9" t="s">
        <v>111</v>
      </c>
      <c r="J38" s="9" t="s">
        <v>106</v>
      </c>
    </row>
    <row r="39" spans="1:10" x14ac:dyDescent="0.25">
      <c r="A39" s="7" t="s">
        <v>140</v>
      </c>
      <c r="F39" s="11" t="s">
        <v>118</v>
      </c>
      <c r="G39" s="8">
        <v>0.4</v>
      </c>
      <c r="H39" s="8">
        <v>24</v>
      </c>
      <c r="I39" s="8">
        <v>7</v>
      </c>
      <c r="J39" s="10">
        <f>G39*H39/24*I39/7</f>
        <v>0.40000000000000008</v>
      </c>
    </row>
    <row r="40" spans="1:10" x14ac:dyDescent="0.25">
      <c r="A40" t="s">
        <v>152</v>
      </c>
      <c r="G40" s="8"/>
      <c r="H40" s="8"/>
      <c r="I40" s="8"/>
      <c r="J40" s="10"/>
    </row>
    <row r="41" spans="1:10" x14ac:dyDescent="0.25">
      <c r="G41" s="8"/>
      <c r="H41" s="8"/>
      <c r="I41" s="8"/>
      <c r="J41" s="10"/>
    </row>
    <row r="42" spans="1:10" x14ac:dyDescent="0.25">
      <c r="A42" s="7" t="s">
        <v>141</v>
      </c>
      <c r="F42" s="11" t="s">
        <v>118</v>
      </c>
      <c r="G42" s="8">
        <v>0.5</v>
      </c>
      <c r="H42" s="8">
        <v>24</v>
      </c>
      <c r="I42" s="8">
        <v>7</v>
      </c>
      <c r="J42" s="10">
        <f>G42*H42/24*I42/7</f>
        <v>0.5</v>
      </c>
    </row>
    <row r="43" spans="1:10" x14ac:dyDescent="0.25">
      <c r="F43" s="11" t="s">
        <v>121</v>
      </c>
      <c r="G43" s="8">
        <v>0.4</v>
      </c>
      <c r="H43" s="8">
        <v>24</v>
      </c>
      <c r="I43" s="8">
        <v>7</v>
      </c>
      <c r="J43" s="10">
        <f>G43*H43/24*I43/7</f>
        <v>0.40000000000000008</v>
      </c>
    </row>
    <row r="44" spans="1:10" x14ac:dyDescent="0.25">
      <c r="G44" s="8"/>
      <c r="H44" s="8"/>
      <c r="I44" s="8"/>
    </row>
    <row r="45" spans="1:10" x14ac:dyDescent="0.25">
      <c r="A45" s="7" t="s">
        <v>151</v>
      </c>
      <c r="F45" s="11" t="s">
        <v>118</v>
      </c>
      <c r="G45" s="8">
        <v>2</v>
      </c>
      <c r="H45" s="8">
        <f>11+1+1</f>
        <v>13</v>
      </c>
      <c r="I45" s="8">
        <v>5</v>
      </c>
      <c r="J45" s="10">
        <f>G45*H45/24*I45/7</f>
        <v>0.77380952380952372</v>
      </c>
    </row>
    <row r="46" spans="1:10" x14ac:dyDescent="0.25">
      <c r="F46" s="11" t="s">
        <v>117</v>
      </c>
      <c r="G46" s="8">
        <v>0.15</v>
      </c>
      <c r="H46" s="8">
        <f>(24-H45)*I45+(7-I45)*24</f>
        <v>103</v>
      </c>
      <c r="I46" s="8"/>
      <c r="J46" s="12">
        <f>G46*H46/168</f>
        <v>9.1964285714285707E-2</v>
      </c>
    </row>
    <row r="47" spans="1:10" x14ac:dyDescent="0.25">
      <c r="F47" s="11" t="s">
        <v>120</v>
      </c>
      <c r="G47" s="8"/>
      <c r="H47" s="8"/>
      <c r="I47" s="8"/>
      <c r="J47" s="12">
        <f>J46+J45</f>
        <v>0.86577380952380945</v>
      </c>
    </row>
    <row r="48" spans="1:10" x14ac:dyDescent="0.25">
      <c r="G48" s="8"/>
      <c r="H48" s="8"/>
      <c r="I48" s="8"/>
    </row>
    <row r="49" spans="1:10" x14ac:dyDescent="0.25">
      <c r="A49" s="7" t="s">
        <v>142</v>
      </c>
      <c r="F49" s="11" t="s">
        <v>118</v>
      </c>
      <c r="G49" s="8">
        <v>2</v>
      </c>
      <c r="H49" s="8">
        <f>13+1+1</f>
        <v>15</v>
      </c>
      <c r="I49" s="8">
        <v>6</v>
      </c>
      <c r="J49" s="10">
        <f>G49*H49/24*I49/7</f>
        <v>1.0714285714285714</v>
      </c>
    </row>
    <row r="50" spans="1:10" x14ac:dyDescent="0.25">
      <c r="F50" s="11" t="s">
        <v>117</v>
      </c>
      <c r="G50" s="8">
        <v>0.15</v>
      </c>
      <c r="H50" s="8">
        <f>(24-H49)*I49+(7-I49)*24</f>
        <v>78</v>
      </c>
      <c r="I50" s="8"/>
      <c r="J50" s="12">
        <f>G50*H50/168</f>
        <v>6.9642857142857145E-2</v>
      </c>
    </row>
    <row r="51" spans="1:10" x14ac:dyDescent="0.25">
      <c r="F51" s="11" t="s">
        <v>120</v>
      </c>
      <c r="G51" s="8"/>
      <c r="H51" s="8"/>
      <c r="I51" s="8"/>
      <c r="J51" s="12">
        <f>J50+J49</f>
        <v>1.1410714285714285</v>
      </c>
    </row>
    <row r="52" spans="1:10" x14ac:dyDescent="0.25">
      <c r="A52" t="s">
        <v>154</v>
      </c>
      <c r="G52" s="8"/>
      <c r="H52" s="8"/>
      <c r="I52" s="8"/>
    </row>
    <row r="53" spans="1:10" x14ac:dyDescent="0.25">
      <c r="A53" t="s">
        <v>153</v>
      </c>
      <c r="G53" s="8"/>
      <c r="H53" s="8"/>
      <c r="I53" s="8"/>
    </row>
    <row r="54" spans="1:10" x14ac:dyDescent="0.25">
      <c r="G54" s="8"/>
      <c r="H54" s="8"/>
      <c r="I54" s="8"/>
    </row>
    <row r="55" spans="1:10" x14ac:dyDescent="0.25">
      <c r="A55" s="7" t="s">
        <v>143</v>
      </c>
      <c r="F55" s="11" t="s">
        <v>118</v>
      </c>
      <c r="G55" s="8">
        <v>2</v>
      </c>
      <c r="H55" s="8">
        <v>24</v>
      </c>
      <c r="I55" s="8">
        <v>7</v>
      </c>
      <c r="J55" s="10">
        <f>G55*H55/24*I55/7</f>
        <v>2</v>
      </c>
    </row>
    <row r="56" spans="1:10" x14ac:dyDescent="0.25">
      <c r="F56" s="11" t="s">
        <v>117</v>
      </c>
      <c r="G56" s="8">
        <v>0.15</v>
      </c>
      <c r="H56" s="8">
        <f>(24-H55)*I55+(7-I55)*24</f>
        <v>0</v>
      </c>
      <c r="I56" s="8"/>
      <c r="J56" s="12">
        <f>G56*H56/168</f>
        <v>0</v>
      </c>
    </row>
    <row r="57" spans="1:10" x14ac:dyDescent="0.25">
      <c r="A57" t="s">
        <v>155</v>
      </c>
      <c r="F57" s="11"/>
      <c r="G57" s="8"/>
      <c r="H57" s="8"/>
      <c r="I57" s="8"/>
      <c r="J57" s="12"/>
    </row>
    <row r="58" spans="1:10" x14ac:dyDescent="0.25">
      <c r="G58" s="8"/>
      <c r="H58" s="8"/>
      <c r="I58" s="8"/>
    </row>
    <row r="59" spans="1:10" x14ac:dyDescent="0.25">
      <c r="A59" s="7" t="s">
        <v>144</v>
      </c>
      <c r="F59" s="11" t="s">
        <v>118</v>
      </c>
      <c r="G59" s="8">
        <v>3</v>
      </c>
      <c r="H59" s="8">
        <f>8+1+1</f>
        <v>10</v>
      </c>
      <c r="I59" s="8">
        <v>5</v>
      </c>
      <c r="J59" s="10">
        <f>G59*H59/24*I59/7</f>
        <v>0.8928571428571429</v>
      </c>
    </row>
    <row r="60" spans="1:10" x14ac:dyDescent="0.25">
      <c r="F60" s="11" t="s">
        <v>117</v>
      </c>
      <c r="G60" s="8">
        <v>0.15</v>
      </c>
      <c r="H60" s="8">
        <f>(24-H59)*I59+(7-I59)*24</f>
        <v>118</v>
      </c>
      <c r="I60" s="8"/>
      <c r="J60" s="12">
        <f>G60*H60/168</f>
        <v>0.10535714285714286</v>
      </c>
    </row>
    <row r="61" spans="1:10" x14ac:dyDescent="0.25">
      <c r="F61" s="11" t="s">
        <v>120</v>
      </c>
      <c r="G61" s="8"/>
      <c r="H61" s="8"/>
      <c r="I61" s="8"/>
      <c r="J61" s="12">
        <f>J60+J59</f>
        <v>0.99821428571428572</v>
      </c>
    </row>
    <row r="62" spans="1:10" x14ac:dyDescent="0.25">
      <c r="G62" s="8"/>
      <c r="H62" s="8"/>
      <c r="I62" s="8"/>
    </row>
    <row r="63" spans="1:10" x14ac:dyDescent="0.25">
      <c r="A63" s="7" t="s">
        <v>145</v>
      </c>
      <c r="F63" s="11" t="s">
        <v>118</v>
      </c>
      <c r="G63" s="8">
        <v>2</v>
      </c>
      <c r="H63" s="8">
        <f>14+1+1</f>
        <v>16</v>
      </c>
      <c r="I63" s="8">
        <v>7</v>
      </c>
      <c r="J63" s="10">
        <f>G63*H63/24*I63/7</f>
        <v>1.3333333333333333</v>
      </c>
    </row>
    <row r="64" spans="1:10" x14ac:dyDescent="0.25">
      <c r="F64" s="11" t="s">
        <v>117</v>
      </c>
      <c r="G64" s="8">
        <v>0.15</v>
      </c>
      <c r="H64" s="8">
        <f>(24-H63)*I63+(7-I63)*24</f>
        <v>56</v>
      </c>
      <c r="I64" s="8"/>
      <c r="J64" s="12">
        <f>G64*H64/168</f>
        <v>0.05</v>
      </c>
    </row>
    <row r="65" spans="1:10" x14ac:dyDescent="0.25">
      <c r="F65" s="11" t="s">
        <v>120</v>
      </c>
      <c r="G65" s="8"/>
      <c r="H65" s="8"/>
      <c r="I65" s="8"/>
      <c r="J65" s="12">
        <f>J64+J63</f>
        <v>1.3833333333333333</v>
      </c>
    </row>
    <row r="66" spans="1:10" x14ac:dyDescent="0.25">
      <c r="F66" s="11"/>
      <c r="G66" s="8"/>
      <c r="H66" s="8"/>
      <c r="I66" s="8"/>
      <c r="J66" s="12"/>
    </row>
    <row r="67" spans="1:10" x14ac:dyDescent="0.25">
      <c r="A67" s="7" t="s">
        <v>146</v>
      </c>
      <c r="F67" s="11" t="s">
        <v>118</v>
      </c>
      <c r="G67" s="8">
        <v>4</v>
      </c>
      <c r="H67" s="8">
        <v>24</v>
      </c>
      <c r="I67" s="8">
        <v>7</v>
      </c>
      <c r="J67" s="10">
        <f>G67*H67/24*I67/7</f>
        <v>4</v>
      </c>
    </row>
    <row r="68" spans="1:10" x14ac:dyDescent="0.25">
      <c r="F68" s="11" t="s">
        <v>117</v>
      </c>
      <c r="G68" s="8">
        <v>0.15</v>
      </c>
      <c r="H68" s="8">
        <f>(24-H67)*I67+(7-I67)*24</f>
        <v>0</v>
      </c>
      <c r="I68" s="8"/>
      <c r="J68" s="12">
        <f>G68*H68/168</f>
        <v>0</v>
      </c>
    </row>
    <row r="69" spans="1:10" x14ac:dyDescent="0.25">
      <c r="H69" s="8"/>
      <c r="I69" s="8"/>
    </row>
    <row r="70" spans="1:10" x14ac:dyDescent="0.25">
      <c r="G70" s="7" t="s">
        <v>109</v>
      </c>
      <c r="H70" s="7" t="s">
        <v>109</v>
      </c>
      <c r="I70" s="7" t="s">
        <v>109</v>
      </c>
    </row>
    <row r="71" spans="1:10" x14ac:dyDescent="0.25">
      <c r="A71" s="7" t="s">
        <v>97</v>
      </c>
      <c r="F71" s="11" t="s">
        <v>118</v>
      </c>
      <c r="G71" s="7">
        <f>G42</f>
        <v>0.5</v>
      </c>
      <c r="H71" s="7">
        <f>H42</f>
        <v>24</v>
      </c>
      <c r="I71" s="7">
        <f>I42</f>
        <v>7</v>
      </c>
      <c r="J71" s="8">
        <f>G71*H71/24*I71/7</f>
        <v>0.5</v>
      </c>
    </row>
    <row r="72" spans="1:10" x14ac:dyDescent="0.25">
      <c r="A72" t="s">
        <v>156</v>
      </c>
      <c r="H72" s="8"/>
      <c r="I72" s="8"/>
    </row>
    <row r="73" spans="1:10" x14ac:dyDescent="0.25">
      <c r="A73" t="s">
        <v>157</v>
      </c>
      <c r="H73" s="8"/>
      <c r="I73" s="8"/>
    </row>
    <row r="74" spans="1:10" x14ac:dyDescent="0.25">
      <c r="H74" s="8"/>
      <c r="I74" s="8"/>
    </row>
    <row r="75" spans="1:10" x14ac:dyDescent="0.25">
      <c r="H75" s="8"/>
      <c r="I75" s="8"/>
    </row>
    <row r="76" spans="1:10" x14ac:dyDescent="0.25">
      <c r="H76" s="8"/>
      <c r="I76" s="8"/>
    </row>
    <row r="77" spans="1:10" x14ac:dyDescent="0.25">
      <c r="H77" s="8"/>
      <c r="I77" s="8"/>
    </row>
    <row r="78" spans="1:10" x14ac:dyDescent="0.25">
      <c r="H78" s="8"/>
      <c r="I78" s="8"/>
    </row>
    <row r="79" spans="1:10" x14ac:dyDescent="0.25">
      <c r="H79" s="8"/>
      <c r="I79" s="8"/>
    </row>
    <row r="80" spans="1:10" x14ac:dyDescent="0.25">
      <c r="H80" s="8"/>
      <c r="I80" s="8"/>
    </row>
    <row r="81" spans="8:9" x14ac:dyDescent="0.25">
      <c r="H81" s="8"/>
      <c r="I81" s="8"/>
    </row>
    <row r="82" spans="8:9" x14ac:dyDescent="0.25">
      <c r="H82" s="8"/>
      <c r="I82" s="8"/>
    </row>
    <row r="83" spans="8:9" x14ac:dyDescent="0.25">
      <c r="H83" s="8"/>
      <c r="I83" s="8"/>
    </row>
    <row r="84" spans="8:9" x14ac:dyDescent="0.25">
      <c r="H84" s="8"/>
      <c r="I84" s="8"/>
    </row>
    <row r="85" spans="8:9" x14ac:dyDescent="0.25">
      <c r="H85" s="8"/>
      <c r="I85" s="8"/>
    </row>
    <row r="86" spans="8:9" x14ac:dyDescent="0.25">
      <c r="H86" s="8"/>
      <c r="I86" s="8"/>
    </row>
    <row r="87" spans="8:9" x14ac:dyDescent="0.25">
      <c r="H87" s="8"/>
      <c r="I87" s="8"/>
    </row>
    <row r="88" spans="8:9" x14ac:dyDescent="0.25">
      <c r="H88" s="8"/>
      <c r="I88" s="8"/>
    </row>
    <row r="89" spans="8:9" x14ac:dyDescent="0.25">
      <c r="H89" s="8"/>
      <c r="I89" s="8"/>
    </row>
    <row r="90" spans="8:9" x14ac:dyDescent="0.25">
      <c r="H90" s="8"/>
      <c r="I90" s="8"/>
    </row>
    <row r="91" spans="8:9" x14ac:dyDescent="0.25">
      <c r="H91" s="8"/>
      <c r="I91" s="8"/>
    </row>
    <row r="92" spans="8:9" x14ac:dyDescent="0.25">
      <c r="H92" s="8"/>
      <c r="I92" s="8"/>
    </row>
    <row r="93" spans="8:9" x14ac:dyDescent="0.25">
      <c r="H93" s="8"/>
      <c r="I93" s="8"/>
    </row>
    <row r="94" spans="8:9" x14ac:dyDescent="0.25">
      <c r="H94" s="8"/>
      <c r="I94" s="8"/>
    </row>
    <row r="95" spans="8:9" x14ac:dyDescent="0.25">
      <c r="H95" s="8"/>
      <c r="I95" s="8"/>
    </row>
    <row r="96" spans="8:9" x14ac:dyDescent="0.25">
      <c r="H96" s="8"/>
      <c r="I96" s="8"/>
    </row>
    <row r="97" spans="8:9" x14ac:dyDescent="0.25">
      <c r="H97" s="8"/>
      <c r="I97" s="8"/>
    </row>
    <row r="98" spans="8:9" x14ac:dyDescent="0.25">
      <c r="H98" s="8"/>
      <c r="I98" s="8"/>
    </row>
    <row r="99" spans="8:9" x14ac:dyDescent="0.25">
      <c r="H99" s="8"/>
      <c r="I99" s="8"/>
    </row>
    <row r="100" spans="8:9" x14ac:dyDescent="0.25">
      <c r="H100" s="8"/>
      <c r="I100" s="8"/>
    </row>
    <row r="101" spans="8:9" x14ac:dyDescent="0.25">
      <c r="H101" s="8"/>
      <c r="I101" s="8"/>
    </row>
    <row r="102" spans="8:9" x14ac:dyDescent="0.25">
      <c r="H102" s="8"/>
      <c r="I102" s="8"/>
    </row>
    <row r="103" spans="8:9" x14ac:dyDescent="0.25">
      <c r="H103" s="8"/>
      <c r="I103" s="8"/>
    </row>
    <row r="104" spans="8:9" x14ac:dyDescent="0.25">
      <c r="H104" s="8"/>
      <c r="I104" s="8"/>
    </row>
    <row r="105" spans="8:9" x14ac:dyDescent="0.25">
      <c r="H105" s="8"/>
      <c r="I105" s="8"/>
    </row>
    <row r="106" spans="8:9" x14ac:dyDescent="0.25">
      <c r="H106" s="8"/>
      <c r="I106" s="8"/>
    </row>
    <row r="107" spans="8:9" x14ac:dyDescent="0.25">
      <c r="H107" s="8"/>
      <c r="I107" s="8"/>
    </row>
    <row r="108" spans="8:9" x14ac:dyDescent="0.25">
      <c r="H108" s="8"/>
      <c r="I108" s="8"/>
    </row>
    <row r="109" spans="8:9" x14ac:dyDescent="0.25">
      <c r="H109" s="8"/>
      <c r="I109" s="8"/>
    </row>
    <row r="110" spans="8:9" x14ac:dyDescent="0.25">
      <c r="H110" s="8"/>
      <c r="I110" s="8"/>
    </row>
    <row r="111" spans="8:9" x14ac:dyDescent="0.25">
      <c r="H111" s="8"/>
      <c r="I111" s="8"/>
    </row>
    <row r="112" spans="8:9" x14ac:dyDescent="0.25">
      <c r="H112" s="8"/>
      <c r="I112" s="8"/>
    </row>
    <row r="113" spans="8:9" x14ac:dyDescent="0.25">
      <c r="H113" s="8"/>
      <c r="I113" s="8"/>
    </row>
    <row r="114" spans="8:9" x14ac:dyDescent="0.25">
      <c r="H114" s="8"/>
      <c r="I114" s="8"/>
    </row>
    <row r="115" spans="8:9" x14ac:dyDescent="0.25">
      <c r="H115" s="8"/>
      <c r="I115" s="8"/>
    </row>
    <row r="116" spans="8:9" x14ac:dyDescent="0.25">
      <c r="H116" s="8"/>
      <c r="I116" s="8"/>
    </row>
  </sheetData>
  <sheetProtection password="94B5" sheet="1" objects="1" scenarios="1"/>
  <phoneticPr fontId="2" type="noConversion"/>
  <pageMargins left="0.74803149606299213" right="0.74803149606299213" top="0.98425196850393704" bottom="0.98425196850393704" header="0.51181102362204722" footer="0.51181102362204722"/>
  <pageSetup paperSize="9" scale="64" orientation="portrait" r:id="rId1"/>
  <headerFooter alignWithMargins="0">
    <oddHeader>&amp;CRakennuksen lämpöhäviön tasauslaskelma, 2018 (voimassa 1.1.2018 alkaen)</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1"/>
  <sheetViews>
    <sheetView workbookViewId="0">
      <selection activeCell="A12" sqref="A12"/>
    </sheetView>
  </sheetViews>
  <sheetFormatPr defaultColWidth="8.85546875" defaultRowHeight="12.75" x14ac:dyDescent="0.2"/>
  <cols>
    <col min="1" max="1" width="28.5703125" style="2" customWidth="1"/>
    <col min="2" max="3" width="12.28515625" style="2" customWidth="1"/>
    <col min="4" max="4" width="16.7109375" style="2" customWidth="1"/>
    <col min="5" max="16384" width="8.85546875" style="2"/>
  </cols>
  <sheetData>
    <row r="1" spans="1:4" x14ac:dyDescent="0.2">
      <c r="A1" s="1" t="s">
        <v>92</v>
      </c>
    </row>
    <row r="2" spans="1:4" x14ac:dyDescent="0.2">
      <c r="A2" s="1" t="s">
        <v>60</v>
      </c>
    </row>
    <row r="3" spans="1:4" x14ac:dyDescent="0.2">
      <c r="A3" s="1" t="s">
        <v>61</v>
      </c>
    </row>
    <row r="4" spans="1:4" x14ac:dyDescent="0.2">
      <c r="A4" s="1" t="s">
        <v>62</v>
      </c>
    </row>
    <row r="5" spans="1:4" x14ac:dyDescent="0.2">
      <c r="A5" s="1" t="s">
        <v>63</v>
      </c>
    </row>
    <row r="8" spans="1:4" x14ac:dyDescent="0.2">
      <c r="B8" s="1" t="s">
        <v>64</v>
      </c>
    </row>
    <row r="9" spans="1:4" x14ac:dyDescent="0.2">
      <c r="B9" s="1" t="s">
        <v>65</v>
      </c>
      <c r="C9" s="1" t="s">
        <v>66</v>
      </c>
      <c r="D9" s="2" t="s">
        <v>67</v>
      </c>
    </row>
    <row r="10" spans="1:4" ht="25.15" customHeight="1" x14ac:dyDescent="0.2">
      <c r="A10" s="1" t="s">
        <v>68</v>
      </c>
      <c r="B10" s="5">
        <f>SUM(B12:B31)</f>
        <v>70.599999999999994</v>
      </c>
      <c r="C10" s="6">
        <f>D10/B10</f>
        <v>0.32688385269121817</v>
      </c>
      <c r="D10" s="4">
        <f>SUM(D12:D31)</f>
        <v>23.077999999999999</v>
      </c>
    </row>
    <row r="11" spans="1:4" x14ac:dyDescent="0.2">
      <c r="B11" s="2" t="s">
        <v>69</v>
      </c>
      <c r="C11" s="2" t="s">
        <v>70</v>
      </c>
      <c r="D11" s="2" t="s">
        <v>71</v>
      </c>
    </row>
    <row r="12" spans="1:4" x14ac:dyDescent="0.2">
      <c r="A12" s="264" t="s">
        <v>72</v>
      </c>
      <c r="B12" s="264">
        <v>12</v>
      </c>
      <c r="C12" s="264">
        <v>0.24</v>
      </c>
      <c r="D12" s="3">
        <f>B12*C12</f>
        <v>2.88</v>
      </c>
    </row>
    <row r="13" spans="1:4" x14ac:dyDescent="0.2">
      <c r="A13" s="264" t="s">
        <v>73</v>
      </c>
      <c r="B13" s="264">
        <v>34</v>
      </c>
      <c r="C13" s="264">
        <v>0.5</v>
      </c>
      <c r="D13" s="3">
        <f t="shared" ref="D13:D31" si="0">B13*C13</f>
        <v>17</v>
      </c>
    </row>
    <row r="14" spans="1:4" x14ac:dyDescent="0.2">
      <c r="A14" s="264" t="s">
        <v>74</v>
      </c>
      <c r="B14" s="264">
        <v>24.6</v>
      </c>
      <c r="C14" s="264">
        <v>0.13</v>
      </c>
      <c r="D14" s="3">
        <f t="shared" si="0"/>
        <v>3.1980000000000004</v>
      </c>
    </row>
    <row r="15" spans="1:4" x14ac:dyDescent="0.2">
      <c r="A15" s="264" t="s">
        <v>75</v>
      </c>
      <c r="B15" s="264"/>
      <c r="C15" s="264"/>
      <c r="D15" s="3">
        <f t="shared" si="0"/>
        <v>0</v>
      </c>
    </row>
    <row r="16" spans="1:4" x14ac:dyDescent="0.2">
      <c r="A16" s="264" t="s">
        <v>76</v>
      </c>
      <c r="B16" s="264"/>
      <c r="C16" s="264"/>
      <c r="D16" s="3">
        <f t="shared" si="0"/>
        <v>0</v>
      </c>
    </row>
    <row r="17" spans="1:4" x14ac:dyDescent="0.2">
      <c r="A17" s="264" t="s">
        <v>77</v>
      </c>
      <c r="B17" s="264"/>
      <c r="C17" s="264"/>
      <c r="D17" s="3">
        <f t="shared" si="0"/>
        <v>0</v>
      </c>
    </row>
    <row r="18" spans="1:4" x14ac:dyDescent="0.2">
      <c r="A18" s="264" t="s">
        <v>78</v>
      </c>
      <c r="B18" s="264"/>
      <c r="C18" s="264"/>
      <c r="D18" s="3">
        <f t="shared" si="0"/>
        <v>0</v>
      </c>
    </row>
    <row r="19" spans="1:4" x14ac:dyDescent="0.2">
      <c r="A19" s="264" t="s">
        <v>79</v>
      </c>
      <c r="B19" s="264"/>
      <c r="C19" s="264"/>
      <c r="D19" s="3">
        <f t="shared" si="0"/>
        <v>0</v>
      </c>
    </row>
    <row r="20" spans="1:4" x14ac:dyDescent="0.2">
      <c r="A20" s="264" t="s">
        <v>80</v>
      </c>
      <c r="B20" s="264"/>
      <c r="C20" s="264"/>
      <c r="D20" s="3">
        <f t="shared" si="0"/>
        <v>0</v>
      </c>
    </row>
    <row r="21" spans="1:4" x14ac:dyDescent="0.2">
      <c r="A21" s="264" t="s">
        <v>81</v>
      </c>
      <c r="B21" s="264"/>
      <c r="C21" s="264"/>
      <c r="D21" s="3">
        <f t="shared" si="0"/>
        <v>0</v>
      </c>
    </row>
    <row r="22" spans="1:4" x14ac:dyDescent="0.2">
      <c r="A22" s="264" t="s">
        <v>82</v>
      </c>
      <c r="B22" s="264"/>
      <c r="C22" s="264"/>
      <c r="D22" s="3">
        <f t="shared" si="0"/>
        <v>0</v>
      </c>
    </row>
    <row r="23" spans="1:4" x14ac:dyDescent="0.2">
      <c r="A23" s="264" t="s">
        <v>83</v>
      </c>
      <c r="B23" s="264"/>
      <c r="C23" s="264"/>
      <c r="D23" s="3">
        <f t="shared" si="0"/>
        <v>0</v>
      </c>
    </row>
    <row r="24" spans="1:4" x14ac:dyDescent="0.2">
      <c r="A24" s="264" t="s">
        <v>84</v>
      </c>
      <c r="B24" s="264"/>
      <c r="C24" s="264"/>
      <c r="D24" s="3">
        <f t="shared" si="0"/>
        <v>0</v>
      </c>
    </row>
    <row r="25" spans="1:4" x14ac:dyDescent="0.2">
      <c r="A25" s="264" t="s">
        <v>85</v>
      </c>
      <c r="B25" s="264"/>
      <c r="C25" s="264"/>
      <c r="D25" s="3">
        <f t="shared" si="0"/>
        <v>0</v>
      </c>
    </row>
    <row r="26" spans="1:4" x14ac:dyDescent="0.2">
      <c r="A26" s="264" t="s">
        <v>86</v>
      </c>
      <c r="B26" s="264"/>
      <c r="C26" s="264"/>
      <c r="D26" s="3">
        <f t="shared" si="0"/>
        <v>0</v>
      </c>
    </row>
    <row r="27" spans="1:4" x14ac:dyDescent="0.2">
      <c r="A27" s="264" t="s">
        <v>87</v>
      </c>
      <c r="B27" s="264"/>
      <c r="C27" s="264"/>
      <c r="D27" s="3">
        <f t="shared" si="0"/>
        <v>0</v>
      </c>
    </row>
    <row r="28" spans="1:4" x14ac:dyDescent="0.2">
      <c r="A28" s="264" t="s">
        <v>88</v>
      </c>
      <c r="B28" s="264"/>
      <c r="C28" s="264"/>
      <c r="D28" s="3">
        <f>B28*C28</f>
        <v>0</v>
      </c>
    </row>
    <row r="29" spans="1:4" x14ac:dyDescent="0.2">
      <c r="A29" s="264" t="s">
        <v>89</v>
      </c>
      <c r="B29" s="264"/>
      <c r="C29" s="264"/>
      <c r="D29" s="3">
        <f t="shared" si="0"/>
        <v>0</v>
      </c>
    </row>
    <row r="30" spans="1:4" x14ac:dyDescent="0.2">
      <c r="A30" s="264" t="s">
        <v>90</v>
      </c>
      <c r="B30" s="264"/>
      <c r="C30" s="264"/>
      <c r="D30" s="3">
        <f t="shared" si="0"/>
        <v>0</v>
      </c>
    </row>
    <row r="31" spans="1:4" x14ac:dyDescent="0.2">
      <c r="A31" s="264" t="s">
        <v>91</v>
      </c>
      <c r="B31" s="264"/>
      <c r="C31" s="264"/>
      <c r="D31" s="3">
        <f t="shared" si="0"/>
        <v>0</v>
      </c>
    </row>
  </sheetData>
  <sheetProtection password="94B5" sheet="1" objects="1" scenarios="1"/>
  <phoneticPr fontId="2" type="noConversion"/>
  <pageMargins left="0.74803149606299213" right="0.74803149606299213" top="0.98425196850393704" bottom="0.98425196850393704" header="0.51181102362204722" footer="0.51181102362204722"/>
  <pageSetup paperSize="9" orientation="portrait" r:id="rId1"/>
  <headerFooter alignWithMargins="0">
    <oddHeader>&amp;CRakennuksen lämpöhäviön tasauslaskelma, 2018 (voimassa 1.1.2018 alkaen)</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Tasauslaskin 2018</vt:lpstr>
      <vt:lpstr>Loma-asunto 2018</vt:lpstr>
      <vt:lpstr>Tasauslaskin 2018 (esim)</vt:lpstr>
      <vt:lpstr>Loma-asunto 2018 (esim)</vt:lpstr>
      <vt:lpstr>Täyttöohjeet</vt:lpstr>
      <vt:lpstr>Keskimääräinen U-arvo</vt:lpstr>
      <vt:lpstr>'Loma-asunto 2018'!Print_Area</vt:lpstr>
      <vt:lpstr>'Loma-asunto 2018 (esim)'!Print_Area</vt:lpstr>
      <vt:lpstr>'Tasauslaskin 2018'!Print_Area</vt:lpstr>
      <vt:lpstr>'Tasauslaskin 2018 (esim)'!Print_Area</vt:lpstr>
      <vt:lpstr>'Tasauslaskin 2018'!Sivu1</vt:lpstr>
      <vt:lpstr>'Tasauslaskin 2018 (esim)'!Sivu1</vt:lpstr>
      <vt:lpstr>'Tasauslaskin 2018'!Sivu2</vt:lpstr>
      <vt:lpstr>'Tasauslaskin 2018 (esim)'!Sivu2</vt:lpstr>
    </vt:vector>
  </TitlesOfParts>
  <Manager>Rakennusneuvos</Manager>
  <Company>Ympäristöministeriö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Tasauslaskin 2017</dc:title>
  <dc:subject>Rakennuksen lämpöhäviöiden tasauslaskin 2017</dc:subject>
  <dc:creator>Pekka Kalliomäki</dc:creator>
  <cp:keywords>energia energiatehokkuus lämpöhäviö U-arvo tiiviys lto ilmanvaihto</cp:keywords>
  <dc:description>HE:n 14.3.2016 luonnosversio</dc:description>
  <cp:lastModifiedBy>Jari Aalto</cp:lastModifiedBy>
  <cp:lastPrinted>2017-12-18T15:08:11Z</cp:lastPrinted>
  <dcterms:created xsi:type="dcterms:W3CDTF">2007-12-13T09:55:09Z</dcterms:created>
  <dcterms:modified xsi:type="dcterms:W3CDTF">2019-11-07T12:17:29Z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