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mc:AlternateContent xmlns:mc="http://schemas.openxmlformats.org/markup-compatibility/2006">
    <mc:Choice Requires="x15">
      <x15ac:absPath xmlns:x15ac="http://schemas.microsoft.com/office/spreadsheetml/2010/11/ac" url="C:\Users\aalto\Desktop\Energiatodistus – siirto\"/>
    </mc:Choice>
  </mc:AlternateContent>
  <xr:revisionPtr revIDLastSave="0" documentId="8_{63727F0B-DCCE-47C9-AFB3-22E84635AFAF}" xr6:coauthVersionLast="45" xr6:coauthVersionMax="45" xr10:uidLastSave="{00000000-0000-0000-0000-000000000000}"/>
  <bookViews>
    <workbookView xWindow="9570" yWindow="3345" windowWidth="28605" windowHeight="17040" tabRatio="620" xr2:uid="{00000000-000D-0000-FFFF-FFFF00000000}"/>
  </bookViews>
  <sheets>
    <sheet name="Energialaskin 2018" sheetId="57" r:id="rId1"/>
    <sheet name="Energialaskin 2018 (esimerkki)" sheetId="58" r:id="rId2"/>
  </sheets>
  <definedNames>
    <definedName name="Enes1" localSheetId="1">'Energialaskin 2018 (esimerkki)'!$A$1:$K$81</definedName>
    <definedName name="Enes1">'Energialaskin 2018'!$A$1:$K$81</definedName>
    <definedName name="_xlnm.Print_Area" localSheetId="0">'Energialaskin 2018'!$A$1:$K$71,'Energialaskin 2018'!$N$1:$S$58</definedName>
    <definedName name="_xlnm.Print_Area" localSheetId="1">'Energialaskin 2018 (esimerkki)'!$A$1:$K$71,'Energialaskin 2018 (esimerkki)'!$N$1:$S$58</definedName>
    <definedName name="Sivu1" localSheetId="0">'Energialaskin 2018'!$A$1:$K$74</definedName>
    <definedName name="Sivu1" localSheetId="1">'Energialaskin 2018 (esimerkki)'!$A$1:$K$74</definedName>
    <definedName name="Sivu1et" localSheetId="1">'Energialaskin 2018 (esimerkki)'!$A$1:$K$82</definedName>
    <definedName name="Sivu1et">'Energialaskin 2018'!$A$1:$K$82</definedName>
    <definedName name="Sivu2" localSheetId="0">'Energialaskin 2018'!$N$1:$S$54</definedName>
    <definedName name="Sivu2" localSheetId="1">'Energialaskin 2018 (esimerkki)'!$N$1:$S$54</definedName>
    <definedName name="Sivu2et" localSheetId="1">'Energialaskin 2018 (esimerkki)'!$N$1:$S$71</definedName>
    <definedName name="Sivu2et">'Energialaskin 2018'!$N$1:$S$71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71" i="58" l="1"/>
  <c r="U70" i="58"/>
  <c r="U69" i="58"/>
  <c r="U68" i="58"/>
  <c r="U67" i="58"/>
  <c r="U66" i="58"/>
  <c r="U65" i="58"/>
  <c r="W64" i="58"/>
  <c r="U64" i="58" s="1"/>
  <c r="U63" i="58"/>
  <c r="T59" i="58"/>
  <c r="U52" i="58"/>
  <c r="K47" i="58"/>
  <c r="J47" i="58"/>
  <c r="D33" i="58"/>
  <c r="K32" i="58"/>
  <c r="K31" i="58"/>
  <c r="K30" i="58"/>
  <c r="J30" i="58"/>
  <c r="K29" i="58"/>
  <c r="P28" i="58"/>
  <c r="Q28" i="58" s="1"/>
  <c r="K28" i="58"/>
  <c r="J28" i="58"/>
  <c r="K27" i="58"/>
  <c r="J27" i="58"/>
  <c r="K26" i="58"/>
  <c r="J26" i="58"/>
  <c r="U25" i="58"/>
  <c r="K25" i="58"/>
  <c r="J25" i="58"/>
  <c r="S24" i="58"/>
  <c r="R24" i="58"/>
  <c r="K24" i="58"/>
  <c r="K23" i="58"/>
  <c r="P22" i="58"/>
  <c r="Q22" i="58" s="1"/>
  <c r="K22" i="58"/>
  <c r="E22" i="58"/>
  <c r="E23" i="58" s="1"/>
  <c r="U18" i="58"/>
  <c r="L15" i="58"/>
  <c r="S14" i="58"/>
  <c r="R14" i="58"/>
  <c r="B14" i="58"/>
  <c r="L11" i="58"/>
  <c r="E11" i="58" s="1"/>
  <c r="N10" i="58"/>
  <c r="K9" i="58"/>
  <c r="K10" i="58" s="1"/>
  <c r="E10" i="58" s="1"/>
  <c r="O2" i="58"/>
  <c r="O1" i="58"/>
  <c r="P24" i="58" l="1"/>
  <c r="Q24" i="58" s="1"/>
  <c r="U62" i="58"/>
  <c r="C46" i="58" s="1"/>
  <c r="P14" i="58"/>
  <c r="Q14" i="58" s="1"/>
  <c r="K33" i="58"/>
  <c r="G37" i="58"/>
  <c r="G40" i="58"/>
  <c r="K40" i="58" s="1"/>
  <c r="U24" i="58"/>
  <c r="U26" i="58" s="1"/>
  <c r="L12" i="58"/>
  <c r="E12" i="58" s="1"/>
  <c r="U63" i="57"/>
  <c r="W64" i="57"/>
  <c r="U64" i="57" s="1"/>
  <c r="J46" i="58" l="1"/>
  <c r="K46" i="58"/>
  <c r="K53" i="58" s="1"/>
  <c r="S18" i="58" s="1"/>
  <c r="U27" i="58"/>
  <c r="C29" i="58" s="1"/>
  <c r="U29" i="58"/>
  <c r="C32" i="58" s="1"/>
  <c r="J32" i="58" s="1"/>
  <c r="U28" i="58"/>
  <c r="C31" i="58" s="1"/>
  <c r="P28" i="57"/>
  <c r="Q28" i="57" s="1"/>
  <c r="U71" i="57"/>
  <c r="U70" i="57"/>
  <c r="U69" i="57"/>
  <c r="U68" i="57"/>
  <c r="U67" i="57"/>
  <c r="U66" i="57"/>
  <c r="U65" i="57"/>
  <c r="U52" i="57"/>
  <c r="J31" i="58" l="1"/>
  <c r="C24" i="58"/>
  <c r="J24" i="58" s="1"/>
  <c r="J29" i="58"/>
  <c r="C22" i="58"/>
  <c r="C23" i="58"/>
  <c r="P9" i="58"/>
  <c r="Q9" i="58" s="1"/>
  <c r="P22" i="57"/>
  <c r="R24" i="57"/>
  <c r="S24" i="57"/>
  <c r="J23" i="58" l="1"/>
  <c r="U37" i="58"/>
  <c r="C33" i="58"/>
  <c r="J22" i="58"/>
  <c r="J33" i="58" s="1"/>
  <c r="O1" i="57"/>
  <c r="O2" i="57"/>
  <c r="K9" i="57"/>
  <c r="K10" i="57" s="1"/>
  <c r="E10" i="57" s="1"/>
  <c r="N10" i="57"/>
  <c r="L11" i="57"/>
  <c r="E11" i="57" s="1"/>
  <c r="B14" i="57"/>
  <c r="R14" i="57"/>
  <c r="S14" i="57"/>
  <c r="L15" i="57"/>
  <c r="U18" i="57"/>
  <c r="E22" i="57"/>
  <c r="E23" i="57" s="1"/>
  <c r="K22" i="57"/>
  <c r="K23" i="57"/>
  <c r="K24" i="57"/>
  <c r="J25" i="57"/>
  <c r="K25" i="57"/>
  <c r="P24" i="57"/>
  <c r="Q24" i="57" s="1"/>
  <c r="U25" i="57"/>
  <c r="J26" i="57"/>
  <c r="K26" i="57"/>
  <c r="J27" i="57"/>
  <c r="K27" i="57"/>
  <c r="J28" i="57"/>
  <c r="K28" i="57"/>
  <c r="K29" i="57"/>
  <c r="J30" i="57"/>
  <c r="K30" i="57"/>
  <c r="K31" i="57"/>
  <c r="K32" i="57"/>
  <c r="D33" i="57"/>
  <c r="J47" i="57"/>
  <c r="K47" i="57"/>
  <c r="T59" i="57"/>
  <c r="U62" i="57" s="1"/>
  <c r="Q10" i="58" l="1"/>
  <c r="P10" i="58"/>
  <c r="E40" i="58"/>
  <c r="J40" i="58" s="1"/>
  <c r="J53" i="58" s="1"/>
  <c r="L12" i="57"/>
  <c r="E12" i="57" s="1"/>
  <c r="P14" i="57"/>
  <c r="Q14" i="57" s="1"/>
  <c r="G37" i="57"/>
  <c r="K33" i="57"/>
  <c r="Q22" i="57"/>
  <c r="C46" i="57"/>
  <c r="U24" i="57"/>
  <c r="U26" i="57" s="1"/>
  <c r="G40" i="57"/>
  <c r="K40" i="57" s="1"/>
  <c r="R18" i="58" l="1"/>
  <c r="P18" i="58" s="1"/>
  <c r="Q18" i="58" s="1"/>
  <c r="Q33" i="58" s="1"/>
  <c r="L13" i="58"/>
  <c r="E13" i="58" s="1"/>
  <c r="K46" i="57"/>
  <c r="K53" i="57" s="1"/>
  <c r="J46" i="57"/>
  <c r="U27" i="57"/>
  <c r="C29" i="57" s="1"/>
  <c r="U28" i="57"/>
  <c r="C31" i="57" s="1"/>
  <c r="U29" i="57"/>
  <c r="C32" i="57" s="1"/>
  <c r="J32" i="57" s="1"/>
  <c r="P33" i="58" l="1"/>
  <c r="U56" i="58"/>
  <c r="S18" i="57"/>
  <c r="C24" i="57"/>
  <c r="J24" i="57" s="1"/>
  <c r="J31" i="57"/>
  <c r="C23" i="57"/>
  <c r="P9" i="57"/>
  <c r="Q9" i="57" s="1"/>
  <c r="C22" i="57"/>
  <c r="J29" i="57"/>
  <c r="M71" i="58" l="1"/>
  <c r="M69" i="58"/>
  <c r="M67" i="58"/>
  <c r="M65" i="58"/>
  <c r="M61" i="58"/>
  <c r="M58" i="58"/>
  <c r="M55" i="58"/>
  <c r="M50" i="58"/>
  <c r="M43" i="58"/>
  <c r="M39" i="58"/>
  <c r="M19" i="58"/>
  <c r="M16" i="58"/>
  <c r="M12" i="58"/>
  <c r="M8" i="58"/>
  <c r="M5" i="58"/>
  <c r="M2" i="58"/>
  <c r="M63" i="58"/>
  <c r="M60" i="58"/>
  <c r="M57" i="58"/>
  <c r="M54" i="58"/>
  <c r="M49" i="58"/>
  <c r="M42" i="58"/>
  <c r="M38" i="58"/>
  <c r="M36" i="58"/>
  <c r="M22" i="58"/>
  <c r="M15" i="58"/>
  <c r="M13" i="58"/>
  <c r="M10" i="58"/>
  <c r="M7" i="58"/>
  <c r="M4" i="58"/>
  <c r="M70" i="58"/>
  <c r="M68" i="58"/>
  <c r="M66" i="58"/>
  <c r="M53" i="58"/>
  <c r="M52" i="58"/>
  <c r="M48" i="58"/>
  <c r="M46" i="58"/>
  <c r="M45" i="58"/>
  <c r="M41" i="58"/>
  <c r="M35" i="58"/>
  <c r="M33" i="58"/>
  <c r="M28" i="58"/>
  <c r="M27" i="58"/>
  <c r="M26" i="58"/>
  <c r="M25" i="58"/>
  <c r="M24" i="58"/>
  <c r="M23" i="58"/>
  <c r="M29" i="58"/>
  <c r="M20" i="58"/>
  <c r="M18" i="58"/>
  <c r="M64" i="58"/>
  <c r="M59" i="58"/>
  <c r="M51" i="58"/>
  <c r="M37" i="58"/>
  <c r="M32" i="58"/>
  <c r="M30" i="58"/>
  <c r="M17" i="58"/>
  <c r="C7" i="58"/>
  <c r="M56" i="58"/>
  <c r="M47" i="58"/>
  <c r="M44" i="58"/>
  <c r="M34" i="58"/>
  <c r="M14" i="58"/>
  <c r="M6" i="58"/>
  <c r="M1" i="58"/>
  <c r="M62" i="58"/>
  <c r="M40" i="58"/>
  <c r="M31" i="58"/>
  <c r="M21" i="58"/>
  <c r="M11" i="58"/>
  <c r="M9" i="58"/>
  <c r="M3" i="58"/>
  <c r="C33" i="57"/>
  <c r="J22" i="57"/>
  <c r="J23" i="57"/>
  <c r="U37" i="57"/>
  <c r="J33" i="57" l="1"/>
  <c r="Q10" i="57"/>
  <c r="P10" i="57"/>
  <c r="E40" i="57"/>
  <c r="J40" i="57" s="1"/>
  <c r="J53" i="57" l="1"/>
  <c r="R18" i="57" l="1"/>
  <c r="P18" i="57" s="1"/>
  <c r="Q18" i="57" s="1"/>
  <c r="Q33" i="57" s="1"/>
  <c r="U56" i="57" s="1"/>
  <c r="L13" i="57"/>
  <c r="E13" i="57" s="1"/>
  <c r="P33" i="57" l="1"/>
  <c r="M2" i="57" l="1"/>
  <c r="M5" i="57"/>
  <c r="M8" i="57"/>
  <c r="M12" i="57"/>
  <c r="M16" i="57"/>
  <c r="M19" i="57"/>
  <c r="M23" i="57"/>
  <c r="M24" i="57"/>
  <c r="M25" i="57"/>
  <c r="M26" i="57"/>
  <c r="M27" i="57"/>
  <c r="M28" i="57"/>
  <c r="M31" i="57"/>
  <c r="M33" i="57"/>
  <c r="M41" i="57"/>
  <c r="M45" i="57"/>
  <c r="M46" i="57"/>
  <c r="M48" i="57"/>
  <c r="M52" i="57"/>
  <c r="M53" i="57"/>
  <c r="M66" i="57"/>
  <c r="M68" i="57"/>
  <c r="M70" i="57"/>
  <c r="M18" i="57"/>
  <c r="M21" i="57"/>
  <c r="M43" i="57"/>
  <c r="M58" i="57"/>
  <c r="M4" i="57"/>
  <c r="M7" i="57"/>
  <c r="M10" i="57"/>
  <c r="M15" i="57"/>
  <c r="M22" i="57"/>
  <c r="M40" i="57"/>
  <c r="M44" i="57"/>
  <c r="M47" i="57"/>
  <c r="M51" i="57"/>
  <c r="M59" i="57"/>
  <c r="M64" i="57"/>
  <c r="M6" i="57"/>
  <c r="M11" i="57"/>
  <c r="M14" i="57"/>
  <c r="M17" i="57"/>
  <c r="M20" i="57"/>
  <c r="M29" i="57"/>
  <c r="M30" i="57"/>
  <c r="M34" i="57"/>
  <c r="M37" i="57"/>
  <c r="M38" i="57"/>
  <c r="M42" i="57"/>
  <c r="M49" i="57"/>
  <c r="M54" i="57"/>
  <c r="M57" i="57"/>
  <c r="M60" i="57"/>
  <c r="M63" i="57"/>
  <c r="M1" i="57"/>
  <c r="M3" i="57"/>
  <c r="C7" i="57"/>
  <c r="M9" i="57"/>
  <c r="M35" i="57"/>
  <c r="M39" i="57"/>
  <c r="M50" i="57"/>
  <c r="M55" i="57"/>
  <c r="M61" i="57"/>
  <c r="M65" i="57"/>
  <c r="M67" i="57"/>
  <c r="M69" i="57"/>
  <c r="M71" i="57"/>
  <c r="M13" i="57"/>
  <c r="M32" i="57"/>
  <c r="M36" i="57"/>
  <c r="M56" i="57"/>
  <c r="M62"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a</author>
  </authors>
  <commentList>
    <comment ref="B1" authorId="0" shapeId="0" xr:uid="{00000000-0006-0000-0000-000001000000}">
      <text>
        <r>
          <rPr>
            <sz val="10"/>
            <color indexed="81"/>
            <rFont val="Tahoma"/>
            <family val="2"/>
          </rPr>
          <t xml:space="preserve">YLEISOHJEITA
Tällä kaksisivuisella laskentalomakkeella voidaan osoittaa asuinrakennuksen rakenteellisen energiatehokkuuden vaatimustenmukaisuus. 
Värillisiin ruutuihin voidaan antaa tietoja. Muihin ruutuihin tietoja ei voi syöttää eikä niiden tietoja voi muuttaa. Osoittamalla ruutua, jossa on punainen kolmio oikeassa yläkulmassa, saadaan ohjeita ja lisätietoja.
TÄYTTÖOHJEITA
Aluksi annetaan rakennuksen yleistiedot. Sitten annetaan rakennusosien pinta-alat ja U-arvot, vaipan ilmavuotojen sekä ilmanvaihdon tiedot kohtaan LÄMPÖHÄVIÖVAATIMUKSET. Tämän jälkeen annetaan ilmanvaihtojärjestelmää ja lämmitysjärjestelmää koskevat vaatimukset asianomaisiin kohtiin. Kun kaikki tiedot on annettu, voidaan vaatimustenmukaisuus todeta. Jos ruutu on tyhjä, ruudun numeroarvo on laskennassa 0.
VAATIMUSTENMUKAISUUDEN SEURAAMINEN
Asuinrakennuksen rakenteellisen energiatehokkuuden vaatimustenmukaisuuden täyttymistä voidaan seurata jokaisen muutoksen jälkeen vaatimuksittain sivulta kaksi tai sivujen välissä näkyvän pystypalkin avulla: 
- kun palkki on punainen, suunnitteluratkaisu ei täytä vaatimuksia
- kun palkki on sininen, suunnitteluratkaisu täyttää vaatimukset.
Lisäksi eräissä ruuduissa numeroarvo voi muuttua punaiseksi, jos arvo ylittää vertailutason tai muutoin poikkeaa sallitusta.
VASTUU LOMAKKEEN KÄYTÖSTÄ
Käyttäjä vastaa annettujen tietojen oikeellisuudesta.
Vaatimustenmukaisuus todetaan annettujen tietojen perusteella.
Lomakkeen tekijät ja julkaisijat eivät vastaa lomakkeen virheistä tai niistä aiheutuneista välittömistä tai välillisistä vahingoista. 
</t>
        </r>
      </text>
    </comment>
    <comment ref="B7" authorId="0" shapeId="0" xr:uid="{00000000-0006-0000-0000-000002000000}">
      <text>
        <r>
          <rPr>
            <sz val="8"/>
            <color indexed="81"/>
            <rFont val="Tahoma"/>
            <family val="2"/>
          </rPr>
          <t>Tähän päivittyy tieto siitä, täyttääkö suunnitteluratkaisu asuinrakennuksen rakenteellisen energiatehokkuuden vaatimukset.</t>
        </r>
      </text>
    </comment>
    <comment ref="B13" authorId="1" shapeId="0" xr:uid="{00000000-0006-0000-0000-000003000000}">
      <text>
        <r>
          <rPr>
            <sz val="8"/>
            <color indexed="81"/>
            <rFont val="Tahoma"/>
            <family val="2"/>
          </rPr>
          <t xml:space="preserve">Rakennukset jaotellaan seuraaviin käyttötarkoitusluokkiin:
Luokka 1: Pienet asuinrakennukset 
              (erillinen pientalo, rivitalo, ketjutalo sekä enintään kahden asuinkerroksen asuinkerrostalo)
Luokka 2: Vähintään kolmen asuinkerroksen asuinkerrostalo
</t>
        </r>
      </text>
    </comment>
    <comment ref="B14" authorId="1" shapeId="0" xr:uid="{00000000-0006-0000-0000-000004000000}">
      <text>
        <r>
          <rPr>
            <sz val="8"/>
            <color indexed="81"/>
            <rFont val="Tahoma"/>
            <family val="2"/>
          </rPr>
          <t>Muilla kuin rakennuksen käyttötarkoitusluokalla 2 tämä ruutu on tyhjä.</t>
        </r>
      </text>
    </comment>
    <comment ref="D14" authorId="1" shapeId="0" xr:uid="{00000000-0006-0000-0000-000005000000}">
      <text>
        <r>
          <rPr>
            <sz val="8"/>
            <color indexed="81"/>
            <rFont val="Tahoma"/>
            <family val="2"/>
          </rPr>
          <t>Rakennuksen käyttötarkoitusluokka 2:
Anna 0, jos ei ole ohjausmahdollisuutta,
anna 1, jos on ohjausmahdollisuus.
10 §
Käyttötarkoitusluokan 2 rakennuksessa, jossa asukkaalla on mahdollisuus ohjata tulo- ja poistoilmavirtoja siten, että niitä voidaan huoneistokohtaisesti tehostaa vähintään 30 prosenttia ja pienentää vähintään 40 prosenttia suunnitellun käyttöajan ilmavirroista, rakennuksen ulkoilmavirtana voidaan käyttää 0,4 dm³/(s m²).</t>
        </r>
      </text>
    </comment>
    <comment ref="C22" authorId="0" shapeId="0" xr:uid="{00000000-0006-0000-0000-000006000000}">
      <text>
        <r>
          <rPr>
            <sz val="8"/>
            <color indexed="81"/>
            <rFont val="Tahoma"/>
            <family val="2"/>
          </rPr>
          <t xml:space="preserve">Tähän lasketaan automaattisesti ulkoseinien pinta-alan vertailuarvo, m²
HUOM. Seinän pinta-ala päivittyy automaattisesti oikeaksi.
Vertailuarvoilla laskettu seinien ja ikkunoiden pinta-alojen summa tulee olla yhtä suuri kuin suunnitteluarvoilla laskettu pinta-alojen summa.
</t>
        </r>
      </text>
    </comment>
    <comment ref="C23" authorId="0" shapeId="0" xr:uid="{00000000-0006-0000-0000-000007000000}">
      <text>
        <r>
          <rPr>
            <sz val="8"/>
            <color indexed="81"/>
            <rFont val="Tahoma"/>
            <family val="2"/>
          </rPr>
          <t xml:space="preserve">Tähän lasketaan automaattisesti massiivipuuseinien pinta-alan vertailuarvo, m²
HUOM. Seinän pinta-ala päivittyy automaattisesti oikeaksi.
Vertailuarvoilla laskettu seinien ja ikkunoiden pinta-alojen summa tulee olla yhtä suuri kuin suunnitteluarvoilla laskettu pinta-alojen summa.
</t>
        </r>
      </text>
    </comment>
    <comment ref="C24" authorId="0" shapeId="0" xr:uid="{00000000-0006-0000-0000-000008000000}">
      <text>
        <r>
          <rPr>
            <sz val="8"/>
            <color indexed="81"/>
            <rFont val="Tahoma"/>
            <family val="2"/>
          </rPr>
          <t xml:space="preserve">Tähän lasketaan automaattisesti yläpohjan pinta-alan vertailuarvo, m²
HUOM. Yläpohjan pinta-ala päivittyy automaattisesti oikeaksi.
Vertailuarvoilla laskettu yläpohjan, kattoikkunoiden ja kattovalokupujen pinta-alojen summa tulee olla yhtä suuri kuin suunnitteluarvoilla laskettu pinta-alojen summa.
</t>
        </r>
      </text>
    </comment>
    <comment ref="C29" authorId="0" shapeId="0" xr:uid="{00000000-0006-0000-0000-000009000000}">
      <text>
        <r>
          <rPr>
            <sz val="8"/>
            <color indexed="81"/>
            <rFont val="Tahoma"/>
            <family val="2"/>
          </rPr>
          <t xml:space="preserve">Tähän lasketaan automaattisesti ikkunoiden pinta-alan vertailuarvo, m²
HUOM. Ikkunoiden pinta-alan vertailuarvoksi tulee tähän kohtaan ikkunoiden pinta-alan suunnitteluarvoa vastaava osuus vertailuikkunapinta-alasta. 
Vertailuikkunapinta-ala sisältää ikkunoiden, kattoikkunoiden ja kattovalokupujen pinta-alan, m²
</t>
        </r>
      </text>
    </comment>
    <comment ref="C31" authorId="0" shapeId="0" xr:uid="{00000000-0006-0000-0000-00000A000000}">
      <text>
        <r>
          <rPr>
            <sz val="8"/>
            <color indexed="81"/>
            <rFont val="Tahoma"/>
            <family val="2"/>
          </rPr>
          <t>Tähän lasketaan automaattisesti kattoikkunoiden pinta-alan vertailuarvo, m²
HUOM. Ikkunoiden pinta-alan vertailuarvoksi tulee tähän kohtaan kattoikkunoiden pinta-alan suunnitteluarvoa vastaava osuus vertailuikkunapinta-alasta. 
Vertailuikkunapinta-ala sisältää ikkunoiden, kattoikkunoiden ja kattovalokupujen pinta-alan, m²</t>
        </r>
      </text>
    </comment>
    <comment ref="C32" authorId="0" shapeId="0" xr:uid="{00000000-0006-0000-0000-00000B000000}">
      <text>
        <r>
          <rPr>
            <sz val="8"/>
            <color indexed="81"/>
            <rFont val="Tahoma"/>
            <family val="2"/>
          </rPr>
          <t>Tähän lasketaan automaattisesti kattovalokupujen pinta-alan vertailuarvo, m²
HUOM. Ikkunoiden pinta-alan vertailuarvoksi tulee tähän kohtaan kattovalokupujen pinta-alan suunnitteluarvoa vastaava osuus vertailuikkunapinta-alasta. 
Vertailuikkunapinta-ala sisältää ikkunoiden, kattoikkunoiden ja kattovalokupujen pinta-alan, m²</t>
        </r>
      </text>
    </comment>
    <comment ref="D33" authorId="1" shapeId="0" xr:uid="{00000000-0006-0000-0000-00000C000000}">
      <text>
        <r>
          <rPr>
            <sz val="8"/>
            <color indexed="81"/>
            <rFont val="Tahoma"/>
            <family val="2"/>
          </rPr>
          <t>Rakennusvaipan pinta-ala, A, lämpimät tilat</t>
        </r>
      </text>
    </comment>
    <comment ref="C46" authorId="1" shapeId="0" xr:uid="{00000000-0006-0000-0000-00000D000000}">
      <text>
        <r>
          <rPr>
            <sz val="8"/>
            <color indexed="81"/>
            <rFont val="Tahoma"/>
            <family val="2"/>
          </rPr>
          <t>Laskin laskee soluun U62 (piilotettu käyttäjältä) rakennuksen vakioidun käytön mukaisen rakennustyyppikohtaisen (C13) käyntiaikatekijöillä kerrotun ominaispoistoilmavirran (m³/s/m²). Poistoilmavirta saadaan kertomalla ominaispoistoilmavirta lämmitetyllä nettoalalla (C12).
Kirjoittamalla soluun C46 seuraavan kaavan
=C12*U62
tulee soluun C46 suoraan rakennuksen vakioidun käytön mukainen poistoilmavirta (m³/s). 
Käyttötarkoitusluokassa 1 ominaispoistoilmavirta on 0,4 dm³/s/m² ja luokassa 2 ohjausmahdollisuudesta riippuen 0,4 tai 0,5 dm³/s/m².</t>
        </r>
      </text>
    </comment>
    <comment ref="B47" authorId="1" shapeId="0" xr:uid="{00000000-0006-0000-0000-00000E000000}">
      <text>
        <r>
          <rPr>
            <sz val="9"/>
            <color indexed="81"/>
            <rFont val="Tahoma"/>
            <family val="2"/>
          </rPr>
          <t>Rakennuksen vertailulämpöhäviön laskennassa ei poistoilman lämmöntalteenoton vuosihyötysuhteelle kuitenkaan aseteta vertailuarvoa (</t>
        </r>
        <r>
          <rPr>
            <sz val="9"/>
            <color indexed="81"/>
            <rFont val="Calibri"/>
            <family val="2"/>
          </rPr>
          <t>η</t>
        </r>
        <r>
          <rPr>
            <vertAlign val="subscript"/>
            <sz val="9"/>
            <color indexed="81"/>
            <rFont val="Tahoma"/>
            <family val="2"/>
          </rPr>
          <t>a, vertailu</t>
        </r>
        <r>
          <rPr>
            <sz val="9"/>
            <color indexed="81"/>
            <rFont val="Tahoma"/>
            <family val="2"/>
          </rPr>
          <t xml:space="preserve"> = 0 %), jos lämmöntalteenoton rakentaminen on rakennuksen tai rakennuksen yksittäisen tilan osalta epätarkoituksenmukaista kuten, jos poistoilman likaisuus estää lämmöntalteenoton toiminnan, tilan lämpötila lämmityskaudella on alle +10 °C eikä poistoilmasta ole saatavissa lämpöä talteen kustannustehokkaasti tai jos ilmanvaihtojärjestelmän toiminta perustuu korkeus- ja lämpötilaerojen sekä tuulen aiheuttamiin paine-eroihin.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a</author>
  </authors>
  <commentList>
    <comment ref="B1" authorId="0" shapeId="0" xr:uid="{00000000-0006-0000-0100-000001000000}">
      <text>
        <r>
          <rPr>
            <sz val="10"/>
            <color indexed="81"/>
            <rFont val="Tahoma"/>
            <family val="2"/>
          </rPr>
          <t xml:space="preserve">YLEISOHJEITA
Tällä kaksisivuisella laskentalomakkeella voidaan osoittaa asuinrakennuksen rakenteellisen energiatehokkuuden vaatimustenmukaisuus. 
Värillisiin ruutuihin voidaan antaa tietoja. Muihin ruutuihin tietoja ei voi syöttää eikä niiden tietoja voi muuttaa. Osoittamalla ruutua, jossa on punainen kolmio oikeassa yläkulmassa, saadaan ohjeita ja lisätietoja.
TÄYTTÖOHJEITA
Aluksi annetaan rakennuksen yleistiedot. Sitten annetaan rakennusosien pinta-alat ja U-arvot, vaipan ilmavuotojen sekä ilmanvaihdon tiedot kohtaan LÄMPÖHÄVIÖVAATIMUKSET. Tämän jälkeen annetaan ilmanvaihtojärjestelmää ja lämmitysjärjestelmää koskevat vaatimukset asianomaisiin kohtiin. Kun kaikki tiedot on annettu, voidaan vaatimustenmukaisuus todeta. Jos ruutu on tyhjä, ruudun numeroarvo on laskennassa 0.
VAATIMUSTENMUKAISUUDEN SEURAAMINEN
Asuinrakennuksen rakenteellisen energiatehokkuuden vaatimustenmukaisuuden täyttymistä voidaan seurata jokaisen muutoksen jälkeen vaatimuksittain sivulta kaksi tai sivujen välissä näkyvän pystypalkin avulla: 
- kun palkki on punainen, suunnitteluratkaisu ei täytä vaatimuksia
- kun palkki on sininen, suunnitteluratkaisu täyttää vaatimukset.
Lisäksi eräissä ruuduissa numeroarvo voi muuttua punaiseksi, jos arvo ylittää vertailutason tai muutoin poikkeaa sallitusta.
VASTUU LOMAKKEEN KÄYTÖSTÄ
Käyttäjä vastaa annettujen tietojen oikeellisuudesta.
Vaatimustenmukaisuus todetaan annettujen tietojen perusteella.
Lomakkeen tekijät ja julkaisijat eivät vastaa lomakkeen virheistä tai niistä aiheutuneista välittömistä tai välillisistä vahingoista. 
</t>
        </r>
      </text>
    </comment>
    <comment ref="B7" authorId="0" shapeId="0" xr:uid="{00000000-0006-0000-0100-000002000000}">
      <text>
        <r>
          <rPr>
            <sz val="8"/>
            <color indexed="81"/>
            <rFont val="Tahoma"/>
            <family val="2"/>
          </rPr>
          <t>Tähän päivittyy tieto siitä, täyttääkö suunnitteluratkaisu asuinrakennuksen rakenteellisen energiatehokkuuden vaatimukset.</t>
        </r>
      </text>
    </comment>
    <comment ref="B13" authorId="1" shapeId="0" xr:uid="{00000000-0006-0000-0100-000003000000}">
      <text>
        <r>
          <rPr>
            <sz val="8"/>
            <color indexed="81"/>
            <rFont val="Tahoma"/>
            <family val="2"/>
          </rPr>
          <t xml:space="preserve">Rakennukset jaotellaan seuraaviin käyttötarkoitusluokkiin:
Luokka 1: Pienet asuinrakennukset 
              (erillinen pientalo, rivitalo, ketjutalo sekä enintään kahden asuinkerroksen asuinkerrostalo)
Luokka 2: Vähintään kolmen asuinkerroksen asuinkerrostalo
</t>
        </r>
      </text>
    </comment>
    <comment ref="B14" authorId="1" shapeId="0" xr:uid="{00000000-0006-0000-0100-000004000000}">
      <text>
        <r>
          <rPr>
            <sz val="8"/>
            <color indexed="81"/>
            <rFont val="Tahoma"/>
            <family val="2"/>
          </rPr>
          <t>Muilla kuin rakennuksen käyttötarkoitusluokalla 2 tämä ruutu on tyhjä.</t>
        </r>
      </text>
    </comment>
    <comment ref="D14" authorId="1" shapeId="0" xr:uid="{00000000-0006-0000-0100-000005000000}">
      <text>
        <r>
          <rPr>
            <sz val="8"/>
            <color indexed="81"/>
            <rFont val="Tahoma"/>
            <family val="2"/>
          </rPr>
          <t>Rakennuksen käyttötarkoitusluokka 2:
Anna 0, jos ei ole ohjausmahdollisuutta,
anna 1, jos on ohjausmahdollisuus.
10 §
Käyttötarkoitusluokan 2 rakennuksessa, jossa asukkaalla on mahdollisuus ohjata tulo- ja poistoilmavirtoja siten, että niitä voidaan huoneistokohtaisesti tehostaa vähintään 30 prosenttia ja pienentää vähintään 40 prosenttia suunnitellun käyttöajan ilmavirroista, rakennuksen ulkoilmavirtana voidaan käyttää 0,4 dm³/(s m²).</t>
        </r>
      </text>
    </comment>
    <comment ref="C22" authorId="0" shapeId="0" xr:uid="{00000000-0006-0000-0100-000006000000}">
      <text>
        <r>
          <rPr>
            <sz val="8"/>
            <color indexed="81"/>
            <rFont val="Tahoma"/>
            <family val="2"/>
          </rPr>
          <t xml:space="preserve">Tähän lasketaan automaattisesti ulkoseinien pinta-alan vertailuarvo, m²
HUOM. Seinän pinta-ala päivittyy automaattisesti oikeaksi.
Vertailuarvoilla laskettu seinien ja ikkunoiden pinta-alojen summa tulee olla yhtä suuri kuin suunnitteluarvoilla laskettu pinta-alojen summa.
</t>
        </r>
      </text>
    </comment>
    <comment ref="C23" authorId="0" shapeId="0" xr:uid="{00000000-0006-0000-0100-000007000000}">
      <text>
        <r>
          <rPr>
            <sz val="8"/>
            <color indexed="81"/>
            <rFont val="Tahoma"/>
            <family val="2"/>
          </rPr>
          <t xml:space="preserve">Tähän lasketaan automaattisesti massiivipuuseinien pinta-alan vertailuarvo, m²
HUOM. Seinän pinta-ala päivittyy automaattisesti oikeaksi.
Vertailuarvoilla laskettu seinien ja ikkunoiden pinta-alojen summa tulee olla yhtä suuri kuin suunnitteluarvoilla laskettu pinta-alojen summa.
</t>
        </r>
      </text>
    </comment>
    <comment ref="C24" authorId="0" shapeId="0" xr:uid="{00000000-0006-0000-0100-000008000000}">
      <text>
        <r>
          <rPr>
            <sz val="8"/>
            <color indexed="81"/>
            <rFont val="Tahoma"/>
            <family val="2"/>
          </rPr>
          <t xml:space="preserve">Tähän lasketaan automaattisesti yläpohjan pinta-alan vertailuarvo, m²
HUOM. Yläpohjan pinta-ala päivittyy automaattisesti oikeaksi.
Vertailuarvoilla laskettu yläpohjan, kattoikkunoiden ja kattovalokupujen pinta-alojen summa tulee olla yhtä suuri kuin suunnitteluarvoilla laskettu pinta-alojen summa.
</t>
        </r>
      </text>
    </comment>
    <comment ref="C29" authorId="0" shapeId="0" xr:uid="{00000000-0006-0000-0100-000009000000}">
      <text>
        <r>
          <rPr>
            <sz val="8"/>
            <color indexed="81"/>
            <rFont val="Tahoma"/>
            <family val="2"/>
          </rPr>
          <t xml:space="preserve">Tähän lasketaan automaattisesti ikkunoiden pinta-alan vertailuarvo, m²
HUOM. Ikkunoiden pinta-alan vertailuarvoksi tulee tähän kohtaan ikkunoiden pinta-alan suunnitteluarvoa vastaava osuus vertailuikkunapinta-alasta. 
Vertailuikkunapinta-ala sisältää ikkunoiden, kattoikkunoiden ja kattovalokupujen pinta-alan, m²
</t>
        </r>
      </text>
    </comment>
    <comment ref="C31" authorId="0" shapeId="0" xr:uid="{00000000-0006-0000-0100-00000A000000}">
      <text>
        <r>
          <rPr>
            <sz val="8"/>
            <color indexed="81"/>
            <rFont val="Tahoma"/>
            <family val="2"/>
          </rPr>
          <t>Tähän lasketaan automaattisesti kattoikkunoiden pinta-alan vertailuarvo, m²
HUOM. Ikkunoiden pinta-alan vertailuarvoksi tulee tähän kohtaan kattoikkunoiden pinta-alan suunnitteluarvoa vastaava osuus vertailuikkunapinta-alasta. 
Vertailuikkunapinta-ala sisältää ikkunoiden, kattoikkunoiden ja kattovalokupujen pinta-alan, m²</t>
        </r>
      </text>
    </comment>
    <comment ref="C32" authorId="0" shapeId="0" xr:uid="{00000000-0006-0000-0100-00000B000000}">
      <text>
        <r>
          <rPr>
            <sz val="8"/>
            <color indexed="81"/>
            <rFont val="Tahoma"/>
            <family val="2"/>
          </rPr>
          <t>Tähän lasketaan automaattisesti kattovalokupujen pinta-alan vertailuarvo, m²
HUOM. Ikkunoiden pinta-alan vertailuarvoksi tulee tähän kohtaan kattovalokupujen pinta-alan suunnitteluarvoa vastaava osuus vertailuikkunapinta-alasta. 
Vertailuikkunapinta-ala sisältää ikkunoiden, kattoikkunoiden ja kattovalokupujen pinta-alan, m²</t>
        </r>
      </text>
    </comment>
    <comment ref="D33" authorId="1" shapeId="0" xr:uid="{00000000-0006-0000-0100-00000C000000}">
      <text>
        <r>
          <rPr>
            <sz val="8"/>
            <color indexed="81"/>
            <rFont val="Tahoma"/>
            <family val="2"/>
          </rPr>
          <t>Rakennusvaipan pinta-ala, A, lämpimät tilat</t>
        </r>
      </text>
    </comment>
    <comment ref="C46" authorId="1" shapeId="0" xr:uid="{00000000-0006-0000-0100-00000D000000}">
      <text>
        <r>
          <rPr>
            <sz val="8"/>
            <color indexed="81"/>
            <rFont val="Tahoma"/>
            <family val="2"/>
          </rPr>
          <t>Laskin laskee soluun U62 (piilotettu käyttäjältä) rakennuksen vakioidun käytön mukaisen rakennustyyppikohtaisen (C13) käyntiaikatekijöillä kerrotun ominaispoistoilmavirran (m³/s/m²). Poistoilmavirta saadaan kertomalla ominaispoistoilmavirta lämmitetyllä nettoalalla (C12).
Kirjoittamalla soluun C46 seuraavan kaavan
=C12*U62
tulee soluun C46 suoraan rakennuksen vakioidun käytön mukainen poistoilmavirta (m³/s). 
Käyttötarkoitusluokassa 1 ominaispoistoilmavirta on 0,4 dm³/s/m² ja luokassa 2 ohjausmahdollisuudesta riippuen 0,4 tai 0,5 dm³/s/m².</t>
        </r>
      </text>
    </comment>
    <comment ref="B47" authorId="1" shapeId="0" xr:uid="{00000000-0006-0000-0100-00000E000000}">
      <text>
        <r>
          <rPr>
            <sz val="9"/>
            <color indexed="81"/>
            <rFont val="Tahoma"/>
            <family val="2"/>
          </rPr>
          <t>Rakennuksen vertailulämpöhäviön laskennassa ei poistoilman lämmöntalteenoton vuosihyötysuhteelle kuitenkaan aseteta vertailuarvoa (</t>
        </r>
        <r>
          <rPr>
            <sz val="9"/>
            <color indexed="81"/>
            <rFont val="Calibri"/>
            <family val="2"/>
          </rPr>
          <t>η</t>
        </r>
        <r>
          <rPr>
            <vertAlign val="subscript"/>
            <sz val="9"/>
            <color indexed="81"/>
            <rFont val="Tahoma"/>
            <family val="2"/>
          </rPr>
          <t>a, vertailu</t>
        </r>
        <r>
          <rPr>
            <sz val="9"/>
            <color indexed="81"/>
            <rFont val="Tahoma"/>
            <family val="2"/>
          </rPr>
          <t xml:space="preserve"> = 0 %), jos lämmöntalteenoton rakentaminen on rakennuksen tai rakennuksen yksittäisen tilan osalta epätarkoituksenmukaista kuten, jos poistoilman likaisuus estää lämmöntalteenoton toiminnan, tilan lämpötila lämmityskaudella on alle +10 °C eikä poistoilmasta ole saatavissa lämpöä talteen kustannustehokkaasti tai jos ilmanvaihtojärjestelmän toiminta perustuu korkeus- ja lämpötilaerojen sekä tuulen aiheuttamiin paine-eroihin.</t>
        </r>
      </text>
    </comment>
  </commentList>
</comments>
</file>

<file path=xl/sharedStrings.xml><?xml version="1.0" encoding="utf-8"?>
<sst xmlns="http://schemas.openxmlformats.org/spreadsheetml/2006/main" count="299" uniqueCount="111">
  <si>
    <t>m²</t>
  </si>
  <si>
    <t>Rakennustilavuus</t>
  </si>
  <si>
    <t>rak-m³</t>
  </si>
  <si>
    <t>Ulkoseinä</t>
  </si>
  <si>
    <t>Yläpohja</t>
  </si>
  <si>
    <t>Alapohja (ulkoilmaan rajoittuva)</t>
  </si>
  <si>
    <t>Alapohja (ryömintätilaan rajoittuva)</t>
  </si>
  <si>
    <t>Ikkunat</t>
  </si>
  <si>
    <t>Kattoikkunat</t>
  </si>
  <si>
    <t>Muu maanvastainen rakennusosa</t>
  </si>
  <si>
    <t>Alapohja (maanvastainen)</t>
  </si>
  <si>
    <t>Rakennustyyppi</t>
  </si>
  <si>
    <t>Yhteensä</t>
  </si>
  <si>
    <t>Vuotoilmavirta</t>
  </si>
  <si>
    <t>Lämmitetty nettoala</t>
  </si>
  <si>
    <t>Rakennuksen lämmitysjärjestelmänä on käytettävä kaukolämpöä, maalämpöpumppua tai ilmavesilämpöpumppua.</t>
  </si>
  <si>
    <t>Tässä esitetyt rakenteellisen energiatehokkuuden vaatimukset koskevat asuinrakennuksia, joiden kerrosala on  50 m² tai enemmän.</t>
  </si>
  <si>
    <t>Huomautus</t>
  </si>
  <si>
    <t>Suunnittelu-
ratkaisu</t>
  </si>
  <si>
    <t>Enimmäis-arvo</t>
  </si>
  <si>
    <t>ILMANVAIHTOJÄRJESTELMÄN VAATIMUKSET</t>
  </si>
  <si>
    <t>EI TÄYTÄ RAKENTEELLISEN ENERGIATEHOKKUUDEN VAATIMUKSIA</t>
  </si>
  <si>
    <t>TÄYTTÄÄ RAKENTEELLISEN ENERGIATEHOKKUUDEN VAATIMUKSET</t>
  </si>
  <si>
    <t>Energiaselvitys</t>
  </si>
  <si>
    <t>Ominaislämpöhäviö yhteensä</t>
  </si>
  <si>
    <t>Vertailu-
ratkaisu</t>
  </si>
  <si>
    <t>Rakennuksen lämpöhäviöiden tasaus</t>
  </si>
  <si>
    <t>Lämmitysjärjestelmän vaatimukset</t>
  </si>
  <si>
    <r>
      <t>Ominaislämpöhäviö, W/K
[H = H</t>
    </r>
    <r>
      <rPr>
        <b/>
        <vertAlign val="subscript"/>
        <sz val="9"/>
        <rFont val="Arial"/>
        <family val="2"/>
      </rPr>
      <t>joht</t>
    </r>
    <r>
      <rPr>
        <b/>
        <sz val="9"/>
        <rFont val="Arial"/>
        <family val="2"/>
      </rPr>
      <t xml:space="preserve"> + H</t>
    </r>
    <r>
      <rPr>
        <b/>
        <vertAlign val="subscript"/>
        <sz val="9"/>
        <rFont val="Arial"/>
        <family val="2"/>
      </rPr>
      <t>vuotoilma</t>
    </r>
    <r>
      <rPr>
        <b/>
        <sz val="9"/>
        <rFont val="Arial"/>
        <family val="2"/>
      </rPr>
      <t xml:space="preserve"> + H</t>
    </r>
    <r>
      <rPr>
        <b/>
        <vertAlign val="subscript"/>
        <sz val="9"/>
        <rFont val="Arial"/>
        <family val="2"/>
      </rPr>
      <t>iv</t>
    </r>
    <r>
      <rPr>
        <b/>
        <sz val="9"/>
        <rFont val="Arial"/>
        <family val="2"/>
      </rPr>
      <t>]</t>
    </r>
  </si>
  <si>
    <t>Tilat, ei LTO-vaatimusta</t>
  </si>
  <si>
    <t>Ilmanvaihtojärjestelmän vaatimukset</t>
  </si>
  <si>
    <t>Tilat, LTO-vaatimus</t>
  </si>
  <si>
    <t>Hallittu ilmanvaihdon ilmavirta</t>
  </si>
  <si>
    <t>Suunnittelu-
arvo</t>
  </si>
  <si>
    <t>Vertailu-
arvo</t>
  </si>
  <si>
    <t>ILMANVAIHDON LÄMPÖHÄVIÖ</t>
  </si>
  <si>
    <t>Rakennuksen lämpöhäviö</t>
  </si>
  <si>
    <r>
      <t>Ominaislämpöhäviö, W/K
[H</t>
    </r>
    <r>
      <rPr>
        <b/>
        <vertAlign val="subscript"/>
        <sz val="9"/>
        <rFont val="Arial"/>
        <family val="2"/>
      </rPr>
      <t>iv</t>
    </r>
    <r>
      <rPr>
        <b/>
        <sz val="9"/>
        <rFont val="Arial"/>
        <family val="2"/>
      </rPr>
      <t xml:space="preserve"> = 1200 · q</t>
    </r>
    <r>
      <rPr>
        <b/>
        <vertAlign val="subscript"/>
        <sz val="9"/>
        <rFont val="Arial"/>
        <family val="2"/>
      </rPr>
      <t>v, p</t>
    </r>
    <r>
      <rPr>
        <b/>
        <sz val="9"/>
        <rFont val="Arial"/>
        <family val="2"/>
      </rPr>
      <t xml:space="preserve"> · (1-</t>
    </r>
    <r>
      <rPr>
        <b/>
        <sz val="9"/>
        <rFont val="Symbol"/>
        <family val="1"/>
        <charset val="2"/>
      </rPr>
      <t>h</t>
    </r>
    <r>
      <rPr>
        <b/>
        <vertAlign val="subscript"/>
        <sz val="9"/>
        <rFont val="Arial"/>
        <family val="2"/>
      </rPr>
      <t>a</t>
    </r>
    <r>
      <rPr>
        <b/>
        <sz val="9"/>
        <rFont val="Arial"/>
        <family val="2"/>
      </rPr>
      <t>)]</t>
    </r>
  </si>
  <si>
    <r>
      <t>Ilmanvaihdon LTO:n vuosihyötysuhde, % [</t>
    </r>
    <r>
      <rPr>
        <b/>
        <sz val="9"/>
        <rFont val="Symbol"/>
        <family val="1"/>
        <charset val="2"/>
      </rPr>
      <t>h</t>
    </r>
    <r>
      <rPr>
        <b/>
        <vertAlign val="subscript"/>
        <sz val="9"/>
        <rFont val="Arial"/>
        <family val="2"/>
      </rPr>
      <t>a</t>
    </r>
    <r>
      <rPr>
        <b/>
        <sz val="9"/>
        <rFont val="Arial"/>
        <family val="2"/>
      </rPr>
      <t>]</t>
    </r>
  </si>
  <si>
    <r>
      <t>Poistoilmavirta, m³/s
[q</t>
    </r>
    <r>
      <rPr>
        <b/>
        <vertAlign val="subscript"/>
        <sz val="9"/>
        <rFont val="Arial"/>
        <family val="2"/>
      </rPr>
      <t>v, p</t>
    </r>
    <r>
      <rPr>
        <b/>
        <sz val="9"/>
        <rFont val="Arial"/>
        <family val="2"/>
      </rPr>
      <t>]</t>
    </r>
  </si>
  <si>
    <t>Koko rakennusvaippa</t>
  </si>
  <si>
    <t>Lisätietoja</t>
  </si>
  <si>
    <t>VUOTOILMAN LÄMPÖHÄVIÖ</t>
  </si>
  <si>
    <t>Suunnitteluratkaisu täyttää rakenteellisen energiatehokkuuden vaatimukset</t>
  </si>
  <si>
    <t>· A/3600]</t>
  </si>
  <si>
    <r>
      <t>[q</t>
    </r>
    <r>
      <rPr>
        <b/>
        <vertAlign val="subscript"/>
        <sz val="9"/>
        <rFont val="Arial"/>
        <family val="2"/>
      </rPr>
      <t>v, v</t>
    </r>
    <r>
      <rPr>
        <b/>
        <sz val="9"/>
        <rFont val="Arial"/>
        <family val="2"/>
      </rPr>
      <t>= q</t>
    </r>
    <r>
      <rPr>
        <b/>
        <vertAlign val="subscript"/>
        <sz val="9"/>
        <rFont val="Arial"/>
        <family val="2"/>
      </rPr>
      <t xml:space="preserve">50 </t>
    </r>
    <r>
      <rPr>
        <b/>
        <sz val="9"/>
        <rFont val="Arial"/>
        <family val="2"/>
      </rPr>
      <t>/</t>
    </r>
  </si>
  <si>
    <t>ei</t>
  </si>
  <si>
    <t>kyllä</t>
  </si>
  <si>
    <r>
      <t>Ominaislämpöhäviö, W/K
[H</t>
    </r>
    <r>
      <rPr>
        <b/>
        <vertAlign val="subscript"/>
        <sz val="9"/>
        <rFont val="Arial"/>
        <family val="2"/>
      </rPr>
      <t>vuotoilma</t>
    </r>
    <r>
      <rPr>
        <b/>
        <sz val="9"/>
        <rFont val="Arial"/>
        <family val="2"/>
      </rPr>
      <t xml:space="preserve"> = 1200 </t>
    </r>
    <r>
      <rPr>
        <sz val="9"/>
        <rFont val="Arial"/>
        <family val="2"/>
      </rPr>
      <t>·</t>
    </r>
    <r>
      <rPr>
        <b/>
        <sz val="9"/>
        <rFont val="Arial"/>
        <family val="2"/>
      </rPr>
      <t xml:space="preserve"> q</t>
    </r>
    <r>
      <rPr>
        <b/>
        <vertAlign val="subscript"/>
        <sz val="9"/>
        <rFont val="Arial"/>
        <family val="2"/>
      </rPr>
      <t>v, v</t>
    </r>
    <r>
      <rPr>
        <b/>
        <sz val="9"/>
        <rFont val="Arial"/>
        <family val="2"/>
      </rPr>
      <t>]</t>
    </r>
  </si>
  <si>
    <t>Vuotoilmavirta, m³/s</t>
  </si>
  <si>
    <r>
      <t>Ilmanvuotoluku, m³/(h m²)           [q</t>
    </r>
    <r>
      <rPr>
        <b/>
        <vertAlign val="subscript"/>
        <sz val="9"/>
        <rFont val="Arial"/>
        <family val="2"/>
      </rPr>
      <t>50</t>
    </r>
    <r>
      <rPr>
        <b/>
        <sz val="9"/>
        <rFont val="Arial"/>
        <family val="2"/>
      </rPr>
      <t>]</t>
    </r>
  </si>
  <si>
    <t>Tarkistuslistan yhteenveto</t>
  </si>
  <si>
    <t>Kattovalokuvut</t>
  </si>
  <si>
    <t>Suunnitteluarvo</t>
  </si>
  <si>
    <t>Rakennuksen lämmitysjärjestelmän vaatimukset</t>
  </si>
  <si>
    <t>vertailuarvon kerroin</t>
  </si>
  <si>
    <t>Suunniteltu pinta-ala yhteensä</t>
  </si>
  <si>
    <t>Suunnitteluratkaisun ominaissähköteho on enintään enimmäisarvon suuruinen</t>
  </si>
  <si>
    <t>Vertailupinta-ala yhteensä</t>
  </si>
  <si>
    <t>Enimmäisarvo</t>
  </si>
  <si>
    <t>Rakennusosat</t>
  </si>
  <si>
    <t>Rakennuksen ilmanvaihtojärjestelmän vaatimukset</t>
  </si>
  <si>
    <t>VAIPAN LÄMPÖHÄVIÖ</t>
  </si>
  <si>
    <t>Suunnitteluratkaisun ominaislämpöhäviö on enintään vertailuratkaisun suuruinen</t>
  </si>
  <si>
    <r>
      <t>Ominaislämpöhäviö, W/K
[H</t>
    </r>
    <r>
      <rPr>
        <b/>
        <vertAlign val="subscript"/>
        <sz val="9"/>
        <rFont val="Arial"/>
        <family val="2"/>
      </rPr>
      <t>joht</t>
    </r>
    <r>
      <rPr>
        <b/>
        <sz val="9"/>
        <rFont val="Arial"/>
        <family val="2"/>
      </rPr>
      <t xml:space="preserve"> = A </t>
    </r>
    <r>
      <rPr>
        <sz val="9"/>
        <rFont val="Arial"/>
        <family val="2"/>
      </rPr>
      <t>·</t>
    </r>
    <r>
      <rPr>
        <b/>
        <sz val="9"/>
        <rFont val="Arial"/>
        <family val="2"/>
      </rPr>
      <t xml:space="preserve"> U]</t>
    </r>
  </si>
  <si>
    <t>U-arvot, W/(m² K)
[U]</t>
  </si>
  <si>
    <t>Pinta-alat, m²
[A]</t>
  </si>
  <si>
    <t>Vertailuarvo</t>
  </si>
  <si>
    <t xml:space="preserve">Lämpöhäviöiden tasaus </t>
  </si>
  <si>
    <t>LÄMPÖHÄVIÖVAATIMUKSET</t>
  </si>
  <si>
    <t>kerrosta</t>
  </si>
  <si>
    <t>Rakennuksen kerrosmäärä</t>
  </si>
  <si>
    <t>Rakennusvaipan ilmanpitävyys</t>
  </si>
  <si>
    <t>Maanpäälliset kerrostasoalat yhteensä</t>
  </si>
  <si>
    <t>Rakennusosien yhteenlaskettu pinta-ala sama molemmissa ratkaisuissa</t>
  </si>
  <si>
    <t>kuitenkin enintään 50 % julkisivujen pinta-alasta</t>
  </si>
  <si>
    <t xml:space="preserve"> Laskentatuloksia</t>
  </si>
  <si>
    <t>Vertailuikkunapinta-ala on 15 % yhteenlasketuista maanpäällisistä kerrostasoaloista, mutta</t>
  </si>
  <si>
    <t>Pinta-alat</t>
  </si>
  <si>
    <t xml:space="preserve">Tulos: Suunnitteluratkaisu   </t>
  </si>
  <si>
    <t>Päiväys</t>
  </si>
  <si>
    <t>Rakenteellisen energiatehokkuuden vaatimustenmukaisuuden tarkistuslista</t>
  </si>
  <si>
    <t>Laskelman tekijä</t>
  </si>
  <si>
    <t>Pääsuunnittelija</t>
  </si>
  <si>
    <t>1-kerroksinen pientalo, ikkunapinta-ala 15 % kerrostasoalasta.</t>
  </si>
  <si>
    <t>Rakennuslupatunnus</t>
  </si>
  <si>
    <t>Rakennuskohde</t>
  </si>
  <si>
    <t>12-34-56-78</t>
  </si>
  <si>
    <t>Esimerkkipientalo</t>
  </si>
  <si>
    <t>Käyttötarkoitusluokka (1 tai 2)</t>
  </si>
  <si>
    <t>Rakennuksen yleistiedot</t>
  </si>
  <si>
    <t>x</t>
  </si>
  <si>
    <t>Kyllä</t>
  </si>
  <si>
    <t>Ei</t>
  </si>
  <si>
    <t>LÄMMITYSJÄRJESTELMÄN VAATIMUKSET</t>
  </si>
  <si>
    <t>Rakennuksen lämmitysjärjestelmänä on käytetty:</t>
  </si>
  <si>
    <t>Ilmanvaihtojärjestelmänä on koneellinen tulo- ja poistoilmanvaihtojärjestelmä</t>
  </si>
  <si>
    <t>Koneellisen tulo- ja poistoilmanvaihtojärjestelmän ominaissähköteho, kW/(m³/s)</t>
  </si>
  <si>
    <t>Kaukolämpöä</t>
  </si>
  <si>
    <t>Maalämpöpumppua</t>
  </si>
  <si>
    <t>Ulkoilmasta veteen lämpöä siirtävä lämpöpumppua</t>
  </si>
  <si>
    <t xml:space="preserve">Lämmitysjärjestelmänä käytetään 
kaukolämpöä, maalämpöpumppua tai ilmavesilämpöpumppua. </t>
  </si>
  <si>
    <t>Rakenteellisen energiatehokkuuden määräystenmukaisuuden tarkastelu ja osoittaminen on osa energiaselvitystä.</t>
  </si>
  <si>
    <r>
      <t xml:space="preserve">Massiivipuuseinä </t>
    </r>
    <r>
      <rPr>
        <vertAlign val="superscript"/>
        <sz val="8"/>
        <rFont val="Arial"/>
        <family val="2"/>
      </rPr>
      <t>1)</t>
    </r>
    <r>
      <rPr>
        <sz val="8"/>
        <rFont val="Arial"/>
        <family val="2"/>
      </rPr>
      <t xml:space="preserve"> </t>
    </r>
  </si>
  <si>
    <r>
      <t xml:space="preserve">Ulko-ovet ja tuuletusluukut </t>
    </r>
    <r>
      <rPr>
        <vertAlign val="superscript"/>
        <sz val="8"/>
        <rFont val="Arial"/>
        <family val="2"/>
      </rPr>
      <t>2)</t>
    </r>
    <r>
      <rPr>
        <sz val="8"/>
        <rFont val="Arial"/>
        <family val="2"/>
      </rPr>
      <t xml:space="preserve"> </t>
    </r>
  </si>
  <si>
    <r>
      <rPr>
        <vertAlign val="superscript"/>
        <sz val="8"/>
        <rFont val="Arial"/>
        <family val="2"/>
      </rPr>
      <t>1)</t>
    </r>
    <r>
      <rPr>
        <sz val="8"/>
        <rFont val="Arial"/>
        <family val="2"/>
      </rPr>
      <t xml:space="preserve">  Massiivipuuseinä, jonka keskimääräinen paksuus on vähintään 180 mm.</t>
    </r>
  </si>
  <si>
    <r>
      <rPr>
        <vertAlign val="superscript"/>
        <sz val="8"/>
        <rFont val="Arial"/>
        <family val="2"/>
      </rPr>
      <t>2)</t>
    </r>
    <r>
      <rPr>
        <sz val="8"/>
        <rFont val="Arial"/>
        <family val="2"/>
      </rPr>
      <t xml:space="preserve">  Ulko-oviin ja tuuletusluukkuihin sisältyvät myös savunpoisto-, uloskäynti- ja huoltoluukut sekä muut vastaavat luukut.</t>
    </r>
  </si>
  <si>
    <r>
      <t>Rakennusvaipan  ilmanvuotoluvun q</t>
    </r>
    <r>
      <rPr>
        <vertAlign val="subscript"/>
        <sz val="8"/>
        <rFont val="Arial"/>
        <family val="2"/>
      </rPr>
      <t>50</t>
    </r>
    <r>
      <rPr>
        <sz val="9"/>
        <rFont val="Arial"/>
        <family val="2"/>
      </rPr>
      <t xml:space="preserve"> suunnitteluarvo on enintään enimmäisarvon suuruinen</t>
    </r>
  </si>
  <si>
    <t>© Ympäristöministeriö, Rakenteellisen energiatehokkuuden laskin 2018 (versio lokakuu 2017)</t>
  </si>
  <si>
    <t xml:space="preserve">Rakennuksen lämpöhäviön laskennasta löytyy lisätietoa asetuksesta ja Tasauslaskentaoppaasta 2018. </t>
  </si>
  <si>
    <t>Rakennuksen tulee olla varustettu koneellisella tulo- ja poistoilmanvaihtojärjestelmällä. Lisätietoa asetuksesta ja Tasauslaskentaoppaasta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</si>
</sst>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 _m_k_-;\-* #,##0.00\ _m_k_-;_-* &quot;-&quot;??\ _m_k_-;_-@_-"/>
    <numFmt numFmtId="165" formatCode="0.0"/>
    <numFmt numFmtId="166" formatCode="0.000"/>
    <numFmt numFmtId="167" formatCode="#,##0.0"/>
    <numFmt numFmtId="168" formatCode="0.0000"/>
    <numFmt numFmtId="169" formatCode="#,###.0;\-#,###.0;&quot;-&quot;"/>
    <numFmt numFmtId="170" formatCode="#,###;\-#,###;&quot;-&quot;"/>
    <numFmt numFmtId="171" formatCode="#,##0.0;\-#,##0.0;&quot;-&quot;"/>
    <numFmt numFmtId="172" formatCode="_-* #,##0.00\ ___m_k_-;\-* #,##0.00\ ___m_k_-;_-* &quot;-&quot;??\ ___m_k_-;_-@_-"/>
    <numFmt numFmtId="173" formatCode="#,##0.000;\-#,##0.000;&quot;&quot;"/>
    <numFmt numFmtId="174" formatCode="0.000000"/>
    <numFmt numFmtId="175" formatCode="#,##0.0000;\-#,##0.0000;&quot;&quot;"/>
    <numFmt numFmtId="176" formatCode="#,##0.0_ ;\-#,##0.0\ "/>
    <numFmt numFmtId="177" formatCode="#,##0.00;\-#,##0.00;&quot;&quot;"/>
    <numFmt numFmtId="178" formatCode="#,###&quot; W/K&quot;;\-#,###&quot; W/K&quot;;&quot;&quot;"/>
    <numFmt numFmtId="179" formatCode="_-* #,##0\ ___m_k_-;\-* #,##0\ ___m_k_-;_-* &quot;-&quot;??\ ___m_k_-;_-@_-"/>
    <numFmt numFmtId="180" formatCode="#,##0.0;\-#,##0.0;&quot;&quot;"/>
    <numFmt numFmtId="181" formatCode="#,###&quot; %&quot;;\-#,###&quot; %&quot;;&quot;&quot;"/>
    <numFmt numFmtId="182" formatCode="#,##0;\-#,##0;&quot;&quot;"/>
    <numFmt numFmtId="183" formatCode="#,##0.00_ ;\-#,##0.00\ "/>
    <numFmt numFmtId="184" formatCode="#,###.00&quot; kW/(m³/s)&quot;;\-#,###.00&quot; kW/(m³/s)&quot;;&quot;&quot;"/>
    <numFmt numFmtId="185" formatCode="#,###"/>
    <numFmt numFmtId="186" formatCode="#,##0.00;;&quot;&quot;"/>
    <numFmt numFmtId="187" formatCode="#,##0&quot; m²&quot;;\-#,##0&quot; m²&quot;;&quot;&quot;"/>
  </numFmts>
  <fonts count="48" x14ac:knownFonts="1">
    <font>
      <sz val="10"/>
      <name val="Arial"/>
    </font>
    <font>
      <b/>
      <sz val="10"/>
      <name val="Arial"/>
      <family val="2"/>
    </font>
    <font>
      <sz val="10"/>
      <name val="Arial"/>
      <family val="2"/>
    </font>
    <font>
      <sz val="8"/>
      <name val="Arial"/>
      <family val="2"/>
    </font>
    <font>
      <b/>
      <sz val="8"/>
      <name val="Arial"/>
      <family val="2"/>
    </font>
    <font>
      <sz val="12"/>
      <name val="Arial"/>
      <family val="2"/>
    </font>
    <font>
      <b/>
      <sz val="14"/>
      <name val="Arial"/>
      <family val="2"/>
    </font>
    <font>
      <sz val="8"/>
      <color indexed="81"/>
      <name val="Tahoma"/>
      <family val="2"/>
    </font>
    <font>
      <sz val="10"/>
      <color rgb="FFFF0000"/>
      <name val="Arial"/>
      <family val="2"/>
    </font>
    <font>
      <sz val="8"/>
      <color rgb="FFFF0000"/>
      <name val="Arial"/>
      <family val="2"/>
    </font>
    <font>
      <sz val="10"/>
      <color rgb="FF00B050"/>
      <name val="Arial"/>
      <family val="2"/>
    </font>
    <font>
      <sz val="10"/>
      <name val="Arial"/>
      <family val="2"/>
    </font>
    <font>
      <sz val="9"/>
      <color theme="0"/>
      <name val="Arial"/>
      <family val="2"/>
    </font>
    <font>
      <b/>
      <sz val="10"/>
      <color rgb="FF00B050"/>
      <name val="Arial"/>
      <family val="2"/>
    </font>
    <font>
      <sz val="9"/>
      <color indexed="81"/>
      <name val="Tahoma"/>
      <family val="2"/>
    </font>
    <font>
      <sz val="9"/>
      <name val="Arial"/>
      <family val="2"/>
    </font>
    <font>
      <sz val="10"/>
      <color indexed="9"/>
      <name val="Arial"/>
      <family val="2"/>
    </font>
    <font>
      <b/>
      <sz val="9"/>
      <name val="Arial"/>
      <family val="2"/>
    </font>
    <font>
      <b/>
      <sz val="1"/>
      <color indexed="10"/>
      <name val="Arial"/>
      <family val="2"/>
    </font>
    <font>
      <sz val="6"/>
      <name val="Arial"/>
      <family val="2"/>
    </font>
    <font>
      <b/>
      <sz val="5"/>
      <color indexed="10"/>
      <name val="Arial"/>
      <family val="2"/>
    </font>
    <font>
      <b/>
      <sz val="9"/>
      <color rgb="FF00B050"/>
      <name val="Arial"/>
      <family val="2"/>
    </font>
    <font>
      <b/>
      <i/>
      <sz val="10"/>
      <name val="Arial"/>
      <family val="2"/>
    </font>
    <font>
      <vertAlign val="superscript"/>
      <sz val="9"/>
      <name val="Arial"/>
      <family val="2"/>
    </font>
    <font>
      <b/>
      <vertAlign val="subscript"/>
      <sz val="9"/>
      <name val="Arial"/>
      <family val="2"/>
    </font>
    <font>
      <sz val="3"/>
      <name val="Arial"/>
      <family val="2"/>
    </font>
    <font>
      <b/>
      <sz val="9"/>
      <name val="Symbol"/>
      <family val="1"/>
      <charset val="2"/>
    </font>
    <font>
      <b/>
      <i/>
      <sz val="9"/>
      <color indexed="10"/>
      <name val="Arial"/>
      <family val="2"/>
    </font>
    <font>
      <b/>
      <i/>
      <sz val="9"/>
      <color indexed="12"/>
      <name val="Arial"/>
      <family val="2"/>
    </font>
    <font>
      <b/>
      <sz val="8"/>
      <color rgb="FFFF0000"/>
      <name val="Arial"/>
      <family val="2"/>
    </font>
    <font>
      <sz val="9"/>
      <color rgb="FFFF0000"/>
      <name val="Arial"/>
      <family val="2"/>
    </font>
    <font>
      <sz val="9"/>
      <color indexed="10"/>
      <name val="Arial"/>
      <family val="2"/>
    </font>
    <font>
      <sz val="9"/>
      <color indexed="12"/>
      <name val="Arial"/>
      <family val="2"/>
    </font>
    <font>
      <b/>
      <sz val="1"/>
      <color rgb="FFFF0000"/>
      <name val="Arial"/>
      <family val="2"/>
    </font>
    <font>
      <i/>
      <sz val="9"/>
      <color indexed="10"/>
      <name val="Arial"/>
      <family val="2"/>
    </font>
    <font>
      <b/>
      <sz val="9"/>
      <color indexed="12"/>
      <name val="Arial"/>
      <family val="2"/>
    </font>
    <font>
      <i/>
      <sz val="9"/>
      <name val="Arial"/>
      <family val="2"/>
    </font>
    <font>
      <b/>
      <sz val="9"/>
      <color indexed="17"/>
      <name val="Arial"/>
      <family val="2"/>
    </font>
    <font>
      <sz val="9"/>
      <color indexed="81"/>
      <name val="Calibri"/>
      <family val="2"/>
    </font>
    <font>
      <vertAlign val="subscript"/>
      <sz val="9"/>
      <color indexed="81"/>
      <name val="Tahoma"/>
      <family val="2"/>
    </font>
    <font>
      <sz val="10"/>
      <color indexed="81"/>
      <name val="Tahoma"/>
      <family val="2"/>
    </font>
    <font>
      <sz val="8"/>
      <color theme="0"/>
      <name val="Arial"/>
      <family val="2"/>
    </font>
    <font>
      <b/>
      <sz val="5"/>
      <color theme="0"/>
      <name val="Arial"/>
      <family val="2"/>
    </font>
    <font>
      <sz val="10"/>
      <color theme="0"/>
      <name val="Arial"/>
      <family val="2"/>
    </font>
    <font>
      <b/>
      <sz val="12"/>
      <color theme="0"/>
      <name val="Arial"/>
      <family val="2"/>
    </font>
    <font>
      <b/>
      <sz val="8"/>
      <color theme="0"/>
      <name val="Arial"/>
      <family val="2"/>
    </font>
    <font>
      <vertAlign val="superscript"/>
      <sz val="8"/>
      <name val="Arial"/>
      <family val="2"/>
    </font>
    <font>
      <vertAlign val="subscript"/>
      <sz val="8"/>
      <name val="Arial"/>
      <family val="2"/>
    </font>
  </fonts>
  <fills count="3">
    <fill>
      <patternFill patternType="none"/>
    </fill>
    <fill>
      <patternFill patternType="gray125"/>
    </fill>
    <fill>
      <patternFill patternType="solid">
        <fgColor theme="9" tint="0.79998168889431442"/>
        <bgColor indexed="64"/>
      </patternFill>
    </fill>
  </fills>
  <borders count="50">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top/>
      <bottom/>
      <diagonal/>
    </border>
  </borders>
  <cellStyleXfs count="8">
    <xf numFmtId="0" fontId="0" fillId="0" borderId="0"/>
    <xf numFmtId="164"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cellStyleXfs>
  <cellXfs count="419">
    <xf numFmtId="0" fontId="0" fillId="0" borderId="0" xfId="0"/>
    <xf numFmtId="0" fontId="0" fillId="0" borderId="0" xfId="0" applyBorder="1"/>
    <xf numFmtId="0" fontId="0" fillId="0" borderId="9" xfId="0" applyBorder="1"/>
    <xf numFmtId="0" fontId="2" fillId="0" borderId="0" xfId="5" applyBorder="1"/>
    <xf numFmtId="0" fontId="2" fillId="0" borderId="0" xfId="5" applyFont="1" applyFill="1" applyBorder="1" applyAlignment="1" applyProtection="1">
      <alignment horizontal="left"/>
      <protection hidden="1"/>
    </xf>
    <xf numFmtId="0" fontId="2" fillId="0" borderId="14" xfId="5" applyFont="1" applyFill="1" applyBorder="1" applyAlignment="1" applyProtection="1">
      <alignment horizontal="left"/>
      <protection hidden="1"/>
    </xf>
    <xf numFmtId="0" fontId="2" fillId="0" borderId="0" xfId="5" applyFont="1" applyAlignment="1" applyProtection="1">
      <alignment horizontal="left"/>
      <protection hidden="1"/>
    </xf>
    <xf numFmtId="0" fontId="2" fillId="0" borderId="0" xfId="5" applyFont="1" applyProtection="1">
      <protection hidden="1"/>
    </xf>
    <xf numFmtId="0" fontId="16" fillId="0" borderId="0" xfId="5" applyFont="1" applyProtection="1">
      <protection hidden="1"/>
    </xf>
    <xf numFmtId="0" fontId="8" fillId="0" borderId="0" xfId="5" applyFont="1" applyProtection="1">
      <protection hidden="1"/>
    </xf>
    <xf numFmtId="0" fontId="2" fillId="0" borderId="0" xfId="5"/>
    <xf numFmtId="0" fontId="2" fillId="0" borderId="11" xfId="5" applyFont="1" applyBorder="1" applyProtection="1">
      <protection hidden="1"/>
    </xf>
    <xf numFmtId="0" fontId="2" fillId="0" borderId="1" xfId="5" applyFont="1" applyBorder="1" applyProtection="1">
      <protection hidden="1"/>
    </xf>
    <xf numFmtId="0" fontId="2" fillId="0" borderId="10" xfId="5" applyFont="1" applyBorder="1" applyProtection="1">
      <protection hidden="1"/>
    </xf>
    <xf numFmtId="0" fontId="2" fillId="0" borderId="0" xfId="5" applyFont="1" applyBorder="1" applyProtection="1">
      <protection hidden="1"/>
    </xf>
    <xf numFmtId="0" fontId="2" fillId="0" borderId="8" xfId="5" applyFont="1" applyBorder="1" applyAlignment="1" applyProtection="1">
      <alignment vertical="center"/>
      <protection hidden="1"/>
    </xf>
    <xf numFmtId="0" fontId="2" fillId="0" borderId="0" xfId="5" applyFont="1" applyBorder="1" applyAlignment="1" applyProtection="1">
      <alignment horizontal="left"/>
      <protection hidden="1"/>
    </xf>
    <xf numFmtId="0" fontId="16" fillId="0" borderId="0" xfId="5" applyFont="1" applyAlignment="1" applyProtection="1">
      <alignment horizontal="left"/>
      <protection hidden="1"/>
    </xf>
    <xf numFmtId="0" fontId="18" fillId="0" borderId="0" xfId="5" applyFont="1" applyFill="1" applyAlignment="1" applyProtection="1">
      <alignment horizontal="left" vertical="center"/>
      <protection hidden="1"/>
    </xf>
    <xf numFmtId="0" fontId="4" fillId="0" borderId="0" xfId="5" applyFont="1" applyBorder="1" applyAlignment="1" applyProtection="1">
      <alignment horizontal="left"/>
      <protection hidden="1"/>
    </xf>
    <xf numFmtId="0" fontId="2" fillId="0" borderId="0" xfId="5" applyFont="1" applyBorder="1" applyAlignment="1" applyProtection="1">
      <alignment vertical="center"/>
      <protection hidden="1"/>
    </xf>
    <xf numFmtId="0" fontId="16" fillId="0" borderId="0" xfId="5" applyFont="1"/>
    <xf numFmtId="0" fontId="2" fillId="0" borderId="9" xfId="5" applyFont="1" applyBorder="1" applyProtection="1">
      <protection hidden="1"/>
    </xf>
    <xf numFmtId="0" fontId="8" fillId="0" borderId="0" xfId="5" applyFont="1" applyAlignment="1" applyProtection="1">
      <alignment horizontal="left"/>
      <protection hidden="1"/>
    </xf>
    <xf numFmtId="0" fontId="2" fillId="0" borderId="17" xfId="5" applyFont="1" applyBorder="1" applyProtection="1">
      <protection hidden="1"/>
    </xf>
    <xf numFmtId="0" fontId="2" fillId="0" borderId="2" xfId="5" applyFont="1" applyBorder="1" applyProtection="1">
      <protection hidden="1"/>
    </xf>
    <xf numFmtId="0" fontId="20" fillId="0" borderId="0" xfId="5" applyFont="1" applyFill="1" applyAlignment="1" applyProtection="1">
      <alignment horizontal="left" vertical="center"/>
      <protection hidden="1"/>
    </xf>
    <xf numFmtId="0" fontId="15" fillId="0" borderId="10" xfId="5" applyFont="1" applyBorder="1" applyAlignment="1" applyProtection="1">
      <alignment horizontal="left"/>
      <protection hidden="1"/>
    </xf>
    <xf numFmtId="0" fontId="2" fillId="0" borderId="11" xfId="5" applyBorder="1"/>
    <xf numFmtId="0" fontId="2" fillId="0" borderId="1" xfId="5" applyBorder="1"/>
    <xf numFmtId="0" fontId="5" fillId="0" borderId="10" xfId="5" applyFont="1" applyBorder="1" applyAlignment="1" applyProtection="1">
      <protection hidden="1"/>
    </xf>
    <xf numFmtId="1" fontId="2" fillId="0" borderId="0" xfId="5" applyNumberFormat="1" applyFont="1" applyAlignment="1" applyProtection="1">
      <alignment horizontal="left"/>
      <protection hidden="1"/>
    </xf>
    <xf numFmtId="169" fontId="17" fillId="0" borderId="19" xfId="5" applyNumberFormat="1" applyFont="1" applyBorder="1" applyAlignment="1" applyProtection="1">
      <alignment horizontal="center" vertical="justify"/>
      <protection hidden="1"/>
    </xf>
    <xf numFmtId="0" fontId="15" fillId="0" borderId="8" xfId="5" applyFont="1" applyBorder="1" applyAlignment="1" applyProtection="1">
      <alignment horizontal="left"/>
      <protection hidden="1"/>
    </xf>
    <xf numFmtId="0" fontId="15" fillId="0" borderId="9" xfId="5" applyFont="1" applyBorder="1" applyAlignment="1" applyProtection="1">
      <protection hidden="1"/>
    </xf>
    <xf numFmtId="0" fontId="15" fillId="0" borderId="0" xfId="5" applyFont="1" applyBorder="1" applyAlignment="1" applyProtection="1">
      <protection hidden="1"/>
    </xf>
    <xf numFmtId="0" fontId="15" fillId="0" borderId="8" xfId="5" applyFont="1" applyBorder="1" applyAlignment="1" applyProtection="1">
      <alignment horizontal="left" indent="1"/>
      <protection hidden="1"/>
    </xf>
    <xf numFmtId="0" fontId="9" fillId="0" borderId="0" xfId="5" applyFont="1" applyAlignment="1" applyProtection="1">
      <alignment horizontal="left"/>
      <protection hidden="1"/>
    </xf>
    <xf numFmtId="0" fontId="2" fillId="0" borderId="9" xfId="5" applyBorder="1"/>
    <xf numFmtId="0" fontId="22" fillId="0" borderId="8" xfId="5" applyFont="1" applyBorder="1" applyAlignment="1" applyProtection="1">
      <alignment horizontal="left" indent="1"/>
      <protection hidden="1"/>
    </xf>
    <xf numFmtId="2" fontId="1" fillId="0" borderId="0" xfId="5" applyNumberFormat="1" applyFont="1" applyFill="1" applyAlignment="1" applyProtection="1">
      <alignment horizontal="left"/>
      <protection hidden="1"/>
    </xf>
    <xf numFmtId="0" fontId="2" fillId="0" borderId="17" xfId="5" applyBorder="1"/>
    <xf numFmtId="0" fontId="2" fillId="0" borderId="2" xfId="5" applyBorder="1"/>
    <xf numFmtId="0" fontId="2" fillId="0" borderId="7" xfId="5" applyFont="1" applyBorder="1" applyProtection="1">
      <protection hidden="1"/>
    </xf>
    <xf numFmtId="0" fontId="3" fillId="0" borderId="0" xfId="5" applyFont="1" applyBorder="1" applyAlignment="1" applyProtection="1">
      <alignment horizontal="left"/>
      <protection hidden="1"/>
    </xf>
    <xf numFmtId="2" fontId="8" fillId="0" borderId="0" xfId="5" applyNumberFormat="1" applyFont="1" applyProtection="1">
      <protection hidden="1"/>
    </xf>
    <xf numFmtId="171" fontId="4" fillId="0" borderId="0" xfId="5" applyNumberFormat="1" applyFont="1" applyBorder="1" applyAlignment="1" applyProtection="1">
      <alignment horizontal="left"/>
      <protection hidden="1"/>
    </xf>
    <xf numFmtId="171" fontId="3" fillId="0" borderId="0" xfId="5" applyNumberFormat="1" applyFont="1" applyBorder="1" applyAlignment="1" applyProtection="1">
      <alignment horizontal="left"/>
      <protection hidden="1"/>
    </xf>
    <xf numFmtId="0" fontId="3" fillId="0" borderId="0" xfId="5" applyFont="1" applyFill="1" applyBorder="1" applyAlignment="1" applyProtection="1">
      <alignment horizontal="left"/>
      <protection hidden="1"/>
    </xf>
    <xf numFmtId="1" fontId="3" fillId="0" borderId="0" xfId="1" applyNumberFormat="1" applyFont="1" applyFill="1" applyBorder="1" applyAlignment="1" applyProtection="1">
      <alignment horizontal="left"/>
      <protection hidden="1"/>
    </xf>
    <xf numFmtId="0" fontId="3" fillId="0" borderId="0" xfId="5" applyNumberFormat="1" applyFont="1" applyFill="1" applyBorder="1" applyAlignment="1" applyProtection="1">
      <alignment horizontal="left"/>
      <protection hidden="1"/>
    </xf>
    <xf numFmtId="0" fontId="23" fillId="0" borderId="0" xfId="5" applyFont="1" applyBorder="1" applyAlignment="1" applyProtection="1">
      <alignment horizontal="left"/>
      <protection hidden="1"/>
    </xf>
    <xf numFmtId="172" fontId="15" fillId="0" borderId="13" xfId="5" applyNumberFormat="1" applyFont="1" applyBorder="1" applyAlignment="1" applyProtection="1">
      <alignment horizontal="left"/>
      <protection hidden="1"/>
    </xf>
    <xf numFmtId="172" fontId="15" fillId="0" borderId="4" xfId="5" applyNumberFormat="1" applyFont="1" applyBorder="1" applyAlignment="1" applyProtection="1">
      <alignment horizontal="left"/>
      <protection hidden="1"/>
    </xf>
    <xf numFmtId="0" fontId="2" fillId="0" borderId="4" xfId="5" applyFont="1" applyBorder="1" applyAlignment="1" applyProtection="1">
      <alignment horizontal="left"/>
      <protection hidden="1"/>
    </xf>
    <xf numFmtId="1" fontId="2" fillId="0" borderId="4" xfId="5" applyNumberFormat="1" applyFont="1" applyBorder="1" applyAlignment="1" applyProtection="1">
      <alignment horizontal="left"/>
      <protection hidden="1"/>
    </xf>
    <xf numFmtId="0" fontId="4" fillId="0" borderId="12" xfId="5" applyFont="1" applyBorder="1" applyAlignment="1" applyProtection="1">
      <alignment horizontal="left"/>
      <protection hidden="1"/>
    </xf>
    <xf numFmtId="2" fontId="2" fillId="0" borderId="0" xfId="5" applyNumberFormat="1" applyFont="1" applyAlignment="1" applyProtection="1">
      <alignment horizontal="left"/>
      <protection hidden="1"/>
    </xf>
    <xf numFmtId="170" fontId="17" fillId="0" borderId="18" xfId="5" applyNumberFormat="1" applyFont="1" applyBorder="1" applyAlignment="1" applyProtection="1">
      <alignment horizontal="right" vertical="justify"/>
      <protection hidden="1"/>
    </xf>
    <xf numFmtId="170" fontId="17" fillId="0" borderId="19" xfId="5" applyNumberFormat="1" applyFont="1" applyBorder="1" applyAlignment="1" applyProtection="1">
      <alignment horizontal="right" vertical="justify"/>
      <protection hidden="1"/>
    </xf>
    <xf numFmtId="0" fontId="4" fillId="0" borderId="4" xfId="5" applyFont="1" applyBorder="1" applyAlignment="1" applyProtection="1">
      <alignment horizontal="left" vertical="justify"/>
      <protection hidden="1"/>
    </xf>
    <xf numFmtId="0" fontId="17" fillId="0" borderId="12" xfId="5" applyFont="1" applyBorder="1" applyAlignment="1" applyProtection="1">
      <alignment horizontal="left" vertical="justify"/>
      <protection hidden="1"/>
    </xf>
    <xf numFmtId="0" fontId="9" fillId="0" borderId="0" xfId="5" applyFont="1" applyBorder="1" applyAlignment="1" applyProtection="1">
      <alignment horizontal="left"/>
      <protection hidden="1"/>
    </xf>
    <xf numFmtId="9" fontId="4" fillId="0" borderId="0" xfId="2" applyFont="1" applyAlignment="1" applyProtection="1">
      <alignment horizontal="left"/>
      <protection hidden="1"/>
    </xf>
    <xf numFmtId="0" fontId="2" fillId="0" borderId="1" xfId="5" applyFont="1" applyBorder="1" applyAlignment="1" applyProtection="1">
      <alignment horizontal="left"/>
      <protection hidden="1"/>
    </xf>
    <xf numFmtId="0" fontId="2" fillId="0" borderId="10" xfId="5" applyFont="1" applyBorder="1" applyAlignment="1" applyProtection="1">
      <alignment horizontal="left"/>
      <protection hidden="1"/>
    </xf>
    <xf numFmtId="0" fontId="3" fillId="0" borderId="2" xfId="5" applyFont="1" applyFill="1" applyBorder="1" applyAlignment="1" applyProtection="1">
      <alignment horizontal="left"/>
      <protection hidden="1"/>
    </xf>
    <xf numFmtId="166" fontId="2" fillId="0" borderId="2" xfId="1" applyNumberFormat="1" applyFont="1" applyFill="1" applyBorder="1" applyAlignment="1" applyProtection="1">
      <alignment horizontal="left"/>
      <protection hidden="1"/>
    </xf>
    <xf numFmtId="0" fontId="2" fillId="0" borderId="2" xfId="5" applyFont="1" applyBorder="1" applyAlignment="1" applyProtection="1">
      <alignment horizontal="left" vertical="top"/>
      <protection hidden="1"/>
    </xf>
    <xf numFmtId="0" fontId="1" fillId="0" borderId="7" xfId="5" applyFont="1" applyBorder="1" applyAlignment="1" applyProtection="1">
      <alignment horizontal="left" vertical="top"/>
      <protection hidden="1"/>
    </xf>
    <xf numFmtId="166" fontId="2" fillId="0" borderId="0" xfId="1" applyNumberFormat="1" applyFont="1" applyFill="1" applyBorder="1" applyAlignment="1" applyProtection="1">
      <alignment horizontal="left"/>
      <protection hidden="1"/>
    </xf>
    <xf numFmtId="173" fontId="3" fillId="0" borderId="0" xfId="5" applyNumberFormat="1" applyFont="1" applyFill="1" applyBorder="1" applyAlignment="1" applyProtection="1">
      <alignment horizontal="left"/>
      <protection hidden="1"/>
    </xf>
    <xf numFmtId="165" fontId="8" fillId="0" borderId="0" xfId="5" applyNumberFormat="1" applyFont="1" applyAlignment="1" applyProtection="1">
      <alignment horizontal="left"/>
      <protection hidden="1"/>
    </xf>
    <xf numFmtId="171" fontId="15" fillId="0" borderId="27" xfId="5" applyNumberFormat="1" applyFont="1" applyBorder="1" applyAlignment="1" applyProtection="1">
      <alignment horizontal="left"/>
      <protection hidden="1"/>
    </xf>
    <xf numFmtId="171" fontId="15" fillId="0" borderId="28" xfId="5" applyNumberFormat="1" applyFont="1" applyBorder="1" applyAlignment="1" applyProtection="1">
      <alignment horizontal="left"/>
      <protection hidden="1"/>
    </xf>
    <xf numFmtId="0" fontId="3" fillId="0" borderId="15" xfId="5" applyFont="1" applyBorder="1" applyAlignment="1" applyProtection="1">
      <alignment horizontal="left"/>
      <protection hidden="1"/>
    </xf>
    <xf numFmtId="166" fontId="2" fillId="0" borderId="29" xfId="1" applyNumberFormat="1" applyFont="1" applyFill="1" applyBorder="1" applyAlignment="1" applyProtection="1">
      <alignment horizontal="left"/>
      <protection hidden="1"/>
    </xf>
    <xf numFmtId="166" fontId="2" fillId="0" borderId="30" xfId="1" applyNumberFormat="1" applyFont="1" applyFill="1" applyBorder="1" applyAlignment="1" applyProtection="1">
      <alignment horizontal="left"/>
      <protection hidden="1"/>
    </xf>
    <xf numFmtId="0" fontId="3" fillId="0" borderId="30" xfId="5" applyFont="1" applyFill="1" applyBorder="1" applyAlignment="1" applyProtection="1">
      <alignment horizontal="left"/>
      <protection hidden="1"/>
    </xf>
    <xf numFmtId="173" fontId="3" fillId="0" borderId="30" xfId="5" applyNumberFormat="1" applyFont="1" applyFill="1" applyBorder="1" applyAlignment="1" applyProtection="1">
      <alignment horizontal="left"/>
      <protection hidden="1"/>
    </xf>
    <xf numFmtId="0" fontId="3" fillId="0" borderId="31" xfId="5" applyFont="1" applyBorder="1" applyAlignment="1" applyProtection="1">
      <alignment horizontal="left"/>
      <protection hidden="1"/>
    </xf>
    <xf numFmtId="171" fontId="15" fillId="0" borderId="20" xfId="5" applyNumberFormat="1" applyFont="1" applyBorder="1" applyAlignment="1" applyProtection="1">
      <alignment horizontal="right"/>
      <protection hidden="1"/>
    </xf>
    <xf numFmtId="171" fontId="15" fillId="0" borderId="32" xfId="5" applyNumberFormat="1" applyFont="1" applyBorder="1" applyAlignment="1" applyProtection="1">
      <alignment horizontal="right"/>
      <protection hidden="1"/>
    </xf>
    <xf numFmtId="0" fontId="15" fillId="0" borderId="32" xfId="5" applyFont="1" applyBorder="1" applyAlignment="1" applyProtection="1">
      <alignment horizontal="left" vertical="justify"/>
      <protection hidden="1"/>
    </xf>
    <xf numFmtId="0" fontId="25" fillId="0" borderId="0" xfId="5" applyFont="1" applyBorder="1" applyAlignment="1" applyProtection="1">
      <alignment horizontal="center" textRotation="90"/>
      <protection hidden="1"/>
    </xf>
    <xf numFmtId="0" fontId="3" fillId="0" borderId="14" xfId="5" applyFont="1" applyBorder="1" applyAlignment="1" applyProtection="1">
      <alignment horizontal="left"/>
      <protection hidden="1"/>
    </xf>
    <xf numFmtId="0" fontId="4" fillId="0" borderId="3" xfId="5" applyFont="1" applyBorder="1" applyAlignment="1" applyProtection="1">
      <alignment horizontal="left" vertical="center" wrapText="1"/>
      <protection hidden="1"/>
    </xf>
    <xf numFmtId="0" fontId="17" fillId="0" borderId="8" xfId="5" applyFont="1" applyBorder="1" applyAlignment="1" applyProtection="1">
      <alignment horizontal="left" vertical="justify" wrapText="1"/>
      <protection hidden="1"/>
    </xf>
    <xf numFmtId="0" fontId="4" fillId="0" borderId="0" xfId="5" applyFont="1" applyBorder="1" applyAlignment="1" applyProtection="1">
      <alignment horizontal="left" vertical="center" wrapText="1"/>
      <protection hidden="1"/>
    </xf>
    <xf numFmtId="0" fontId="8" fillId="0" borderId="0" xfId="5" applyFont="1" applyFill="1" applyProtection="1">
      <protection hidden="1"/>
    </xf>
    <xf numFmtId="0" fontId="17" fillId="0" borderId="8" xfId="5" applyFont="1" applyBorder="1" applyAlignment="1" applyProtection="1">
      <alignment horizontal="left"/>
      <protection hidden="1"/>
    </xf>
    <xf numFmtId="174" fontId="8" fillId="0" borderId="0" xfId="5" applyNumberFormat="1" applyFont="1" applyFill="1" applyProtection="1">
      <protection hidden="1"/>
    </xf>
    <xf numFmtId="0" fontId="4" fillId="0" borderId="0" xfId="5" applyFont="1" applyBorder="1" applyAlignment="1" applyProtection="1">
      <alignment horizontal="left" vertical="center"/>
      <protection hidden="1"/>
    </xf>
    <xf numFmtId="0" fontId="8" fillId="0" borderId="0" xfId="5" applyNumberFormat="1" applyFont="1" applyAlignment="1" applyProtection="1">
      <alignment horizontal="left"/>
      <protection hidden="1"/>
    </xf>
    <xf numFmtId="165" fontId="8" fillId="0" borderId="0" xfId="5" applyNumberFormat="1" applyFont="1" applyProtection="1">
      <protection hidden="1"/>
    </xf>
    <xf numFmtId="172" fontId="15" fillId="0" borderId="25" xfId="5" applyNumberFormat="1" applyFont="1" applyBorder="1" applyAlignment="1" applyProtection="1">
      <alignment horizontal="left"/>
      <protection hidden="1"/>
    </xf>
    <xf numFmtId="172" fontId="15" fillId="0" borderId="26" xfId="5" applyNumberFormat="1" applyFont="1" applyBorder="1" applyAlignment="1" applyProtection="1">
      <alignment horizontal="left"/>
      <protection hidden="1"/>
    </xf>
    <xf numFmtId="0" fontId="4" fillId="0" borderId="38" xfId="5" applyFont="1" applyBorder="1" applyAlignment="1" applyProtection="1">
      <alignment horizontal="left"/>
      <protection hidden="1"/>
    </xf>
    <xf numFmtId="0" fontId="17" fillId="0" borderId="25" xfId="5" applyFont="1" applyBorder="1" applyAlignment="1" applyProtection="1">
      <alignment horizontal="left"/>
      <protection hidden="1"/>
    </xf>
    <xf numFmtId="0" fontId="15" fillId="0" borderId="3" xfId="5" applyFont="1" applyBorder="1" applyAlignment="1" applyProtection="1">
      <alignment horizontal="left"/>
      <protection hidden="1"/>
    </xf>
    <xf numFmtId="0" fontId="17" fillId="0" borderId="0" xfId="5" applyFont="1" applyBorder="1" applyAlignment="1" applyProtection="1">
      <alignment horizontal="left"/>
      <protection hidden="1"/>
    </xf>
    <xf numFmtId="172" fontId="15" fillId="0" borderId="0" xfId="5" applyNumberFormat="1" applyFont="1" applyBorder="1" applyAlignment="1" applyProtection="1">
      <alignment horizontal="left"/>
      <protection hidden="1"/>
    </xf>
    <xf numFmtId="2" fontId="8" fillId="0" borderId="0" xfId="5" applyNumberFormat="1" applyFont="1" applyAlignment="1" applyProtection="1">
      <alignment horizontal="left"/>
      <protection hidden="1"/>
    </xf>
    <xf numFmtId="165" fontId="9" fillId="0" borderId="0" xfId="5" applyNumberFormat="1" applyFont="1" applyBorder="1" applyAlignment="1" applyProtection="1">
      <alignment horizontal="left"/>
      <protection hidden="1"/>
    </xf>
    <xf numFmtId="0" fontId="2" fillId="0" borderId="25" xfId="5" applyFont="1" applyBorder="1" applyAlignment="1" applyProtection="1">
      <alignment horizontal="left"/>
      <protection hidden="1"/>
    </xf>
    <xf numFmtId="0" fontId="2" fillId="0" borderId="3" xfId="5" applyFont="1" applyBorder="1" applyAlignment="1" applyProtection="1">
      <alignment horizontal="left"/>
      <protection hidden="1"/>
    </xf>
    <xf numFmtId="0" fontId="3" fillId="0" borderId="3" xfId="5" applyFont="1" applyBorder="1" applyAlignment="1" applyProtection="1">
      <alignment horizontal="left"/>
      <protection hidden="1"/>
    </xf>
    <xf numFmtId="0" fontId="3" fillId="0" borderId="26" xfId="5" applyFont="1" applyBorder="1" applyAlignment="1" applyProtection="1">
      <alignment horizontal="left"/>
      <protection hidden="1"/>
    </xf>
    <xf numFmtId="0" fontId="3" fillId="0" borderId="38" xfId="5" applyFont="1" applyBorder="1" applyAlignment="1" applyProtection="1">
      <alignment horizontal="right"/>
      <protection hidden="1"/>
    </xf>
    <xf numFmtId="167" fontId="15" fillId="2" borderId="5" xfId="5" applyNumberFormat="1" applyFont="1" applyFill="1" applyBorder="1" applyAlignment="1" applyProtection="1">
      <alignment horizontal="right" vertical="center" wrapText="1"/>
      <protection locked="0"/>
    </xf>
    <xf numFmtId="165" fontId="17" fillId="0" borderId="5" xfId="5" applyNumberFormat="1" applyFont="1" applyFill="1" applyBorder="1" applyAlignment="1" applyProtection="1">
      <alignment horizontal="right" vertical="center" wrapText="1"/>
      <protection hidden="1"/>
    </xf>
    <xf numFmtId="0" fontId="15" fillId="0" borderId="34" xfId="5" applyFont="1" applyBorder="1" applyAlignment="1" applyProtection="1">
      <alignment horizontal="left" vertical="justify"/>
      <protection hidden="1"/>
    </xf>
    <xf numFmtId="0" fontId="2" fillId="0" borderId="17" xfId="5" applyFont="1" applyBorder="1" applyAlignment="1" applyProtection="1">
      <alignment horizontal="left"/>
      <protection hidden="1"/>
    </xf>
    <xf numFmtId="0" fontId="2" fillId="0" borderId="2" xfId="5" applyFont="1" applyBorder="1" applyAlignment="1" applyProtection="1">
      <alignment horizontal="left"/>
      <protection hidden="1"/>
    </xf>
    <xf numFmtId="0" fontId="1" fillId="0" borderId="7" xfId="5" applyFont="1" applyBorder="1" applyAlignment="1" applyProtection="1">
      <alignment horizontal="left" vertical="top" indent="1"/>
      <protection hidden="1"/>
    </xf>
    <xf numFmtId="0" fontId="19" fillId="0" borderId="0" xfId="5" applyFont="1" applyBorder="1" applyAlignment="1" applyProtection="1">
      <alignment textRotation="90"/>
      <protection hidden="1"/>
    </xf>
    <xf numFmtId="0" fontId="3" fillId="0" borderId="0" xfId="5" applyFont="1" applyBorder="1" applyAlignment="1" applyProtection="1">
      <alignment horizontal="center"/>
      <protection hidden="1"/>
    </xf>
    <xf numFmtId="0" fontId="17" fillId="0" borderId="28" xfId="5" applyFont="1" applyBorder="1" applyAlignment="1" applyProtection="1">
      <alignment horizontal="left" vertical="justify"/>
      <protection hidden="1"/>
    </xf>
    <xf numFmtId="176" fontId="8" fillId="0" borderId="0" xfId="5" applyNumberFormat="1" applyFont="1" applyFill="1" applyProtection="1">
      <protection hidden="1"/>
    </xf>
    <xf numFmtId="0" fontId="4" fillId="0" borderId="9" xfId="5" applyFont="1" applyBorder="1" applyAlignment="1" applyProtection="1">
      <alignment horizontal="center"/>
      <protection hidden="1"/>
    </xf>
    <xf numFmtId="177" fontId="8" fillId="0" borderId="0" xfId="5" applyNumberFormat="1" applyFont="1" applyFill="1" applyProtection="1">
      <protection hidden="1"/>
    </xf>
    <xf numFmtId="0" fontId="17" fillId="0" borderId="11" xfId="5" applyFont="1" applyBorder="1" applyAlignment="1" applyProtection="1">
      <alignment horizontal="right"/>
      <protection hidden="1"/>
    </xf>
    <xf numFmtId="0" fontId="15" fillId="0" borderId="1" xfId="5" applyFont="1" applyBorder="1" applyAlignment="1" applyProtection="1">
      <alignment horizontal="left"/>
      <protection hidden="1"/>
    </xf>
    <xf numFmtId="0" fontId="27" fillId="0" borderId="40" xfId="5" applyFont="1" applyBorder="1" applyAlignment="1" applyProtection="1">
      <alignment horizontal="center"/>
      <protection hidden="1"/>
    </xf>
    <xf numFmtId="0" fontId="28" fillId="0" borderId="40" xfId="5" applyFont="1" applyBorder="1" applyAlignment="1" applyProtection="1">
      <alignment horizontal="center"/>
      <protection hidden="1"/>
    </xf>
    <xf numFmtId="0" fontId="4" fillId="0" borderId="0" xfId="5" applyFont="1" applyBorder="1" applyAlignment="1" applyProtection="1">
      <alignment horizontal="center"/>
      <protection hidden="1"/>
    </xf>
    <xf numFmtId="0" fontId="17" fillId="0" borderId="25" xfId="5" applyFont="1" applyBorder="1" applyAlignment="1" applyProtection="1">
      <alignment vertical="center" wrapText="1"/>
      <protection hidden="1"/>
    </xf>
    <xf numFmtId="0" fontId="17" fillId="0" borderId="3" xfId="5" applyFont="1" applyBorder="1" applyAlignment="1" applyProtection="1">
      <alignment horizontal="center" vertical="center" wrapText="1"/>
      <protection hidden="1"/>
    </xf>
    <xf numFmtId="0" fontId="15" fillId="0" borderId="9" xfId="5" applyFont="1" applyBorder="1" applyAlignment="1" applyProtection="1">
      <alignment horizontal="left"/>
      <protection hidden="1"/>
    </xf>
    <xf numFmtId="0" fontId="15" fillId="0" borderId="0" xfId="5" applyFont="1" applyBorder="1" applyAlignment="1" applyProtection="1">
      <alignment horizontal="left"/>
      <protection hidden="1"/>
    </xf>
    <xf numFmtId="0" fontId="17" fillId="0" borderId="6" xfId="5" applyFont="1" applyBorder="1" applyAlignment="1" applyProtection="1">
      <alignment horizontal="center"/>
      <protection hidden="1"/>
    </xf>
    <xf numFmtId="178" fontId="15" fillId="0" borderId="9" xfId="5" applyNumberFormat="1" applyFont="1" applyBorder="1" applyAlignment="1" applyProtection="1">
      <alignment horizontal="right"/>
      <protection hidden="1"/>
    </xf>
    <xf numFmtId="178" fontId="15" fillId="0" borderId="0" xfId="5" applyNumberFormat="1" applyFont="1" applyBorder="1" applyAlignment="1" applyProtection="1">
      <alignment horizontal="right"/>
      <protection hidden="1"/>
    </xf>
    <xf numFmtId="0" fontId="27" fillId="0" borderId="0" xfId="5" applyFont="1" applyBorder="1" applyAlignment="1" applyProtection="1">
      <alignment horizontal="center"/>
      <protection hidden="1"/>
    </xf>
    <xf numFmtId="0" fontId="28" fillId="0" borderId="0" xfId="5" quotePrefix="1" applyFont="1" applyBorder="1" applyAlignment="1" applyProtection="1">
      <alignment horizontal="center"/>
      <protection hidden="1"/>
    </xf>
    <xf numFmtId="171" fontId="17" fillId="0" borderId="9" xfId="5" applyNumberFormat="1" applyFont="1" applyBorder="1" applyAlignment="1" applyProtection="1">
      <alignment horizontal="right" vertical="justify"/>
      <protection hidden="1"/>
    </xf>
    <xf numFmtId="171" fontId="17" fillId="0" borderId="8" xfId="5" applyNumberFormat="1" applyFont="1" applyBorder="1" applyAlignment="1" applyProtection="1">
      <alignment horizontal="right" vertical="justify"/>
      <protection hidden="1"/>
    </xf>
    <xf numFmtId="0" fontId="3" fillId="0" borderId="0" xfId="5" applyFont="1" applyBorder="1" applyAlignment="1" applyProtection="1">
      <alignment horizontal="right" vertical="justify"/>
      <protection hidden="1"/>
    </xf>
    <xf numFmtId="0" fontId="15" fillId="0" borderId="8" xfId="5" quotePrefix="1" applyFont="1" applyBorder="1" applyAlignment="1" applyProtection="1">
      <alignment horizontal="left"/>
      <protection hidden="1"/>
    </xf>
    <xf numFmtId="0" fontId="8" fillId="0" borderId="0" xfId="5" quotePrefix="1" applyFont="1" applyBorder="1" applyAlignment="1" applyProtection="1">
      <alignment horizontal="left"/>
      <protection hidden="1"/>
    </xf>
    <xf numFmtId="178" fontId="15" fillId="0" borderId="25" xfId="5" applyNumberFormat="1" applyFont="1" applyBorder="1" applyAlignment="1" applyProtection="1">
      <alignment horizontal="right"/>
      <protection hidden="1"/>
    </xf>
    <xf numFmtId="178" fontId="15" fillId="0" borderId="3" xfId="5" applyNumberFormat="1" applyFont="1" applyBorder="1" applyAlignment="1" applyProtection="1">
      <alignment horizontal="right"/>
      <protection hidden="1"/>
    </xf>
    <xf numFmtId="0" fontId="27" fillId="0" borderId="3" xfId="5" applyFont="1" applyBorder="1" applyAlignment="1" applyProtection="1">
      <alignment horizontal="center"/>
      <protection hidden="1"/>
    </xf>
    <xf numFmtId="0" fontId="28" fillId="0" borderId="3" xfId="5" quotePrefix="1" applyFont="1" applyBorder="1" applyAlignment="1" applyProtection="1">
      <alignment horizontal="center"/>
      <protection hidden="1"/>
    </xf>
    <xf numFmtId="0" fontId="15" fillId="0" borderId="26" xfId="5" quotePrefix="1" applyFont="1" applyBorder="1" applyAlignment="1" applyProtection="1">
      <alignment horizontal="left"/>
      <protection hidden="1"/>
    </xf>
    <xf numFmtId="171" fontId="17" fillId="0" borderId="13" xfId="5" applyNumberFormat="1" applyFont="1" applyBorder="1" applyAlignment="1" applyProtection="1">
      <alignment horizontal="right" vertical="justify"/>
      <protection hidden="1"/>
    </xf>
    <xf numFmtId="171" fontId="17" fillId="0" borderId="44" xfId="5" applyNumberFormat="1" applyFont="1" applyBorder="1" applyAlignment="1" applyProtection="1">
      <alignment horizontal="right" vertical="justify"/>
      <protection hidden="1"/>
    </xf>
    <xf numFmtId="0" fontId="3" fillId="0" borderId="16" xfId="5" applyFont="1" applyBorder="1" applyAlignment="1" applyProtection="1">
      <alignment horizontal="right" vertical="justify"/>
      <protection hidden="1"/>
    </xf>
    <xf numFmtId="179" fontId="15" fillId="0" borderId="1" xfId="5" applyNumberFormat="1" applyFont="1" applyBorder="1" applyAlignment="1" applyProtection="1">
      <alignment horizontal="right" vertical="justify"/>
      <protection hidden="1"/>
    </xf>
    <xf numFmtId="170" fontId="17" fillId="0" borderId="45" xfId="5" applyNumberFormat="1" applyFont="1" applyBorder="1" applyAlignment="1" applyProtection="1">
      <alignment horizontal="right" vertical="justify"/>
      <protection hidden="1"/>
    </xf>
    <xf numFmtId="0" fontId="29" fillId="0" borderId="0" xfId="5" applyFont="1" applyBorder="1" applyAlignment="1" applyProtection="1">
      <alignment horizontal="left"/>
      <protection hidden="1"/>
    </xf>
    <xf numFmtId="171" fontId="15" fillId="0" borderId="27" xfId="5" applyNumberFormat="1" applyFont="1" applyBorder="1" applyAlignment="1" applyProtection="1">
      <alignment horizontal="right"/>
      <protection hidden="1"/>
    </xf>
    <xf numFmtId="2" fontId="4" fillId="0" borderId="14" xfId="5" applyNumberFormat="1" applyFont="1" applyBorder="1" applyAlignment="1" applyProtection="1">
      <alignment horizontal="right"/>
      <protection hidden="1"/>
    </xf>
    <xf numFmtId="180" fontId="15" fillId="2" borderId="33" xfId="5" applyNumberFormat="1" applyFont="1" applyFill="1" applyBorder="1" applyAlignment="1" applyProtection="1">
      <alignment horizontal="right"/>
      <protection locked="0"/>
    </xf>
    <xf numFmtId="180" fontId="15" fillId="0" borderId="33" xfId="5" applyNumberFormat="1" applyFont="1" applyFill="1" applyBorder="1" applyAlignment="1" applyProtection="1">
      <alignment horizontal="right"/>
      <protection hidden="1"/>
    </xf>
    <xf numFmtId="0" fontId="27" fillId="0" borderId="6" xfId="5" applyFont="1" applyFill="1" applyBorder="1" applyAlignment="1" applyProtection="1">
      <alignment horizontal="center"/>
      <protection hidden="1"/>
    </xf>
    <xf numFmtId="0" fontId="28" fillId="0" borderId="6" xfId="5" quotePrefix="1" applyFont="1" applyBorder="1" applyAlignment="1" applyProtection="1">
      <alignment horizontal="center"/>
      <protection hidden="1"/>
    </xf>
    <xf numFmtId="182" fontId="8" fillId="0" borderId="0" xfId="5" applyNumberFormat="1" applyFont="1" applyAlignment="1" applyProtection="1">
      <alignment horizontal="left"/>
      <protection hidden="1"/>
    </xf>
    <xf numFmtId="0" fontId="15" fillId="0" borderId="9" xfId="5" applyFont="1" applyBorder="1" applyAlignment="1" applyProtection="1">
      <alignment horizontal="center"/>
      <protection hidden="1"/>
    </xf>
    <xf numFmtId="0" fontId="15" fillId="0" borderId="0" xfId="5" applyFont="1" applyBorder="1" applyAlignment="1" applyProtection="1">
      <alignment horizontal="center"/>
      <protection hidden="1"/>
    </xf>
    <xf numFmtId="168" fontId="8" fillId="0" borderId="0" xfId="5" applyNumberFormat="1" applyFont="1" applyAlignment="1" applyProtection="1">
      <alignment horizontal="left"/>
      <protection hidden="1"/>
    </xf>
    <xf numFmtId="177" fontId="8" fillId="0" borderId="0" xfId="5" applyNumberFormat="1" applyFont="1" applyAlignment="1" applyProtection="1">
      <alignment horizontal="left"/>
      <protection hidden="1"/>
    </xf>
    <xf numFmtId="0" fontId="31" fillId="0" borderId="0" xfId="5" applyFont="1" applyBorder="1" applyAlignment="1" applyProtection="1">
      <alignment horizontal="left"/>
      <protection hidden="1"/>
    </xf>
    <xf numFmtId="0" fontId="32" fillId="0" borderId="0" xfId="5" applyFont="1" applyBorder="1" applyAlignment="1" applyProtection="1">
      <alignment horizontal="left"/>
      <protection hidden="1"/>
    </xf>
    <xf numFmtId="169" fontId="15" fillId="0" borderId="32" xfId="5" applyNumberFormat="1" applyFont="1" applyBorder="1" applyAlignment="1" applyProtection="1">
      <alignment horizontal="right"/>
      <protection hidden="1"/>
    </xf>
    <xf numFmtId="184" fontId="15" fillId="0" borderId="6" xfId="5" applyNumberFormat="1" applyFont="1" applyBorder="1" applyAlignment="1" applyProtection="1">
      <alignment horizontal="center"/>
      <protection hidden="1"/>
    </xf>
    <xf numFmtId="182" fontId="15" fillId="2" borderId="33" xfId="5" applyNumberFormat="1" applyFont="1" applyFill="1" applyBorder="1" applyAlignment="1" applyProtection="1">
      <alignment horizontal="right"/>
      <protection locked="0"/>
    </xf>
    <xf numFmtId="182" fontId="15" fillId="0" borderId="33" xfId="5" applyNumberFormat="1" applyFont="1" applyFill="1" applyBorder="1" applyAlignment="1" applyProtection="1">
      <alignment horizontal="right"/>
      <protection hidden="1"/>
    </xf>
    <xf numFmtId="2" fontId="4" fillId="0" borderId="14" xfId="5" applyNumberFormat="1" applyFont="1" applyFill="1" applyBorder="1" applyAlignment="1" applyProtection="1">
      <alignment horizontal="right"/>
      <protection hidden="1"/>
    </xf>
    <xf numFmtId="182" fontId="15" fillId="2" borderId="6" xfId="5" applyNumberFormat="1" applyFont="1" applyFill="1" applyBorder="1" applyAlignment="1" applyProtection="1">
      <alignment horizontal="right"/>
      <protection locked="0"/>
    </xf>
    <xf numFmtId="180" fontId="8" fillId="0" borderId="0" xfId="5" applyNumberFormat="1" applyFont="1" applyAlignment="1" applyProtection="1">
      <alignment horizontal="left"/>
      <protection hidden="1"/>
    </xf>
    <xf numFmtId="4" fontId="4" fillId="0" borderId="3" xfId="5" applyNumberFormat="1" applyFont="1" applyBorder="1" applyAlignment="1" applyProtection="1">
      <alignment horizontal="center" vertical="center" wrapText="1"/>
      <protection hidden="1"/>
    </xf>
    <xf numFmtId="4" fontId="17" fillId="0" borderId="3" xfId="5" applyNumberFormat="1" applyFont="1" applyBorder="1" applyAlignment="1" applyProtection="1">
      <alignment vertical="center" wrapText="1"/>
      <protection hidden="1"/>
    </xf>
    <xf numFmtId="0" fontId="4" fillId="0" borderId="48" xfId="5" applyFont="1" applyBorder="1" applyAlignment="1" applyProtection="1">
      <alignment horizontal="center" wrapText="1"/>
      <protection hidden="1"/>
    </xf>
    <xf numFmtId="4" fontId="17" fillId="0" borderId="15" xfId="5" applyNumberFormat="1" applyFont="1" applyBorder="1" applyAlignment="1" applyProtection="1">
      <alignment vertical="center" wrapText="1"/>
      <protection hidden="1"/>
    </xf>
    <xf numFmtId="178" fontId="15" fillId="0" borderId="20" xfId="5" applyNumberFormat="1" applyFont="1" applyBorder="1" applyAlignment="1" applyProtection="1">
      <alignment horizontal="center"/>
      <protection hidden="1"/>
    </xf>
    <xf numFmtId="178" fontId="15" fillId="0" borderId="6" xfId="5" applyNumberFormat="1" applyFont="1" applyBorder="1" applyAlignment="1" applyProtection="1">
      <alignment horizontal="center"/>
      <protection hidden="1"/>
    </xf>
    <xf numFmtId="0" fontId="2" fillId="0" borderId="48" xfId="5" applyFont="1" applyBorder="1" applyAlignment="1" applyProtection="1">
      <alignment horizontal="center"/>
      <protection hidden="1"/>
    </xf>
    <xf numFmtId="0" fontId="33" fillId="0" borderId="0" xfId="5" applyFont="1" applyFill="1" applyAlignment="1" applyProtection="1">
      <alignment horizontal="left" vertical="center"/>
      <protection hidden="1"/>
    </xf>
    <xf numFmtId="0" fontId="3" fillId="0" borderId="0" xfId="5" applyFont="1" applyAlignment="1" applyProtection="1">
      <alignment horizontal="left"/>
      <protection hidden="1"/>
    </xf>
    <xf numFmtId="3" fontId="3" fillId="0" borderId="0" xfId="5" applyNumberFormat="1" applyFont="1" applyFill="1" applyBorder="1" applyAlignment="1" applyProtection="1">
      <alignment horizontal="left"/>
      <protection hidden="1"/>
    </xf>
    <xf numFmtId="165" fontId="15" fillId="0" borderId="25" xfId="2" applyNumberFormat="1" applyFont="1" applyBorder="1" applyAlignment="1" applyProtection="1">
      <alignment horizontal="center"/>
      <protection hidden="1"/>
    </xf>
    <xf numFmtId="165" fontId="15" fillId="0" borderId="3" xfId="2" applyNumberFormat="1" applyFont="1" applyBorder="1" applyAlignment="1" applyProtection="1">
      <alignment horizontal="center"/>
      <protection hidden="1"/>
    </xf>
    <xf numFmtId="0" fontId="34" fillId="0" borderId="3" xfId="5" applyFont="1" applyBorder="1" applyAlignment="1" applyProtection="1">
      <alignment horizontal="center"/>
      <protection hidden="1"/>
    </xf>
    <xf numFmtId="0" fontId="35" fillId="0" borderId="3" xfId="5" quotePrefix="1" applyFont="1" applyBorder="1" applyAlignment="1" applyProtection="1">
      <alignment horizontal="center"/>
      <protection hidden="1"/>
    </xf>
    <xf numFmtId="0" fontId="36" fillId="0" borderId="26" xfId="5" quotePrefix="1" applyFont="1" applyBorder="1" applyAlignment="1" applyProtection="1">
      <alignment horizontal="left"/>
      <protection hidden="1"/>
    </xf>
    <xf numFmtId="3" fontId="31" fillId="0" borderId="0" xfId="5" applyNumberFormat="1" applyFont="1" applyFill="1" applyBorder="1" applyAlignment="1" applyProtection="1">
      <alignment horizontal="left"/>
      <protection hidden="1"/>
    </xf>
    <xf numFmtId="0" fontId="15" fillId="0" borderId="33" xfId="5" applyFont="1" applyBorder="1" applyAlignment="1" applyProtection="1">
      <alignment horizontal="left"/>
      <protection hidden="1"/>
    </xf>
    <xf numFmtId="185" fontId="15" fillId="2" borderId="14" xfId="5" applyNumberFormat="1" applyFont="1" applyFill="1" applyBorder="1" applyAlignment="1" applyProtection="1">
      <alignment horizontal="right"/>
      <protection locked="0"/>
    </xf>
    <xf numFmtId="186" fontId="15" fillId="0" borderId="20" xfId="2" applyNumberFormat="1" applyFont="1" applyBorder="1" applyAlignment="1" applyProtection="1">
      <alignment horizontal="center"/>
      <protection hidden="1"/>
    </xf>
    <xf numFmtId="1" fontId="15" fillId="0" borderId="6" xfId="2" applyNumberFormat="1" applyFont="1" applyBorder="1" applyAlignment="1" applyProtection="1">
      <alignment horizontal="center"/>
      <protection hidden="1"/>
    </xf>
    <xf numFmtId="0" fontId="15" fillId="0" borderId="0" xfId="5" applyFont="1" applyProtection="1">
      <protection hidden="1"/>
    </xf>
    <xf numFmtId="0" fontId="15" fillId="0" borderId="0" xfId="5" applyFont="1" applyFill="1" applyBorder="1" applyAlignment="1" applyProtection="1">
      <alignment horizontal="left"/>
      <protection hidden="1"/>
    </xf>
    <xf numFmtId="0" fontId="36" fillId="0" borderId="0" xfId="5" applyFont="1" applyProtection="1">
      <protection hidden="1"/>
    </xf>
    <xf numFmtId="0" fontId="36" fillId="0" borderId="0" xfId="5" applyFont="1" applyFill="1" applyBorder="1" applyAlignment="1" applyProtection="1">
      <alignment horizontal="left"/>
      <protection hidden="1"/>
    </xf>
    <xf numFmtId="0" fontId="15" fillId="2" borderId="6" xfId="5" applyFont="1" applyFill="1" applyBorder="1" applyAlignment="1" applyProtection="1">
      <protection locked="0"/>
    </xf>
    <xf numFmtId="9" fontId="15" fillId="0" borderId="0" xfId="2" applyFont="1" applyFill="1" applyBorder="1" applyAlignment="1" applyProtection="1">
      <alignment horizontal="left"/>
      <protection hidden="1"/>
    </xf>
    <xf numFmtId="0" fontId="15" fillId="0" borderId="0" xfId="5" applyFont="1" applyAlignment="1" applyProtection="1">
      <protection hidden="1"/>
    </xf>
    <xf numFmtId="0" fontId="15" fillId="0" borderId="43" xfId="5" applyFont="1" applyBorder="1" applyProtection="1">
      <protection hidden="1"/>
    </xf>
    <xf numFmtId="185" fontId="15" fillId="2" borderId="5" xfId="5" applyNumberFormat="1" applyFont="1" applyFill="1" applyBorder="1" applyAlignment="1" applyProtection="1">
      <alignment horizontal="right"/>
      <protection locked="0"/>
    </xf>
    <xf numFmtId="0" fontId="15" fillId="0" borderId="15" xfId="5" applyFont="1" applyBorder="1" applyAlignment="1" applyProtection="1">
      <alignment horizontal="left"/>
      <protection hidden="1"/>
    </xf>
    <xf numFmtId="0" fontId="32" fillId="0" borderId="15" xfId="5" applyFont="1" applyBorder="1" applyAlignment="1" applyProtection="1">
      <alignment horizontal="left"/>
      <protection hidden="1"/>
    </xf>
    <xf numFmtId="0" fontId="15" fillId="0" borderId="0" xfId="5" applyFont="1" applyAlignment="1" applyProtection="1">
      <alignment horizontal="left"/>
      <protection hidden="1"/>
    </xf>
    <xf numFmtId="0" fontId="15" fillId="0" borderId="49" xfId="5" applyFont="1" applyBorder="1" applyAlignment="1" applyProtection="1">
      <alignment horizontal="left"/>
      <protection hidden="1"/>
    </xf>
    <xf numFmtId="187" fontId="15" fillId="0" borderId="25" xfId="5" applyNumberFormat="1" applyFont="1" applyBorder="1" applyAlignment="1" applyProtection="1">
      <alignment horizontal="left"/>
      <protection hidden="1"/>
    </xf>
    <xf numFmtId="187" fontId="15" fillId="0" borderId="3" xfId="5" applyNumberFormat="1" applyFont="1" applyBorder="1" applyAlignment="1" applyProtection="1">
      <alignment horizontal="left"/>
      <protection hidden="1"/>
    </xf>
    <xf numFmtId="0" fontId="36" fillId="0" borderId="3" xfId="5" applyFont="1" applyBorder="1" applyAlignment="1" applyProtection="1">
      <alignment horizontal="center"/>
      <protection hidden="1"/>
    </xf>
    <xf numFmtId="9" fontId="15" fillId="0" borderId="0" xfId="2" applyFont="1" applyAlignment="1" applyProtection="1">
      <alignment horizontal="left"/>
      <protection hidden="1"/>
    </xf>
    <xf numFmtId="0" fontId="28" fillId="0" borderId="6" xfId="5" applyFont="1" applyBorder="1" applyAlignment="1" applyProtection="1">
      <alignment horizontal="center"/>
      <protection hidden="1"/>
    </xf>
    <xf numFmtId="9" fontId="9" fillId="0" borderId="0" xfId="2" applyNumberFormat="1" applyFont="1" applyBorder="1" applyAlignment="1" applyProtection="1">
      <alignment horizontal="right"/>
      <protection hidden="1"/>
    </xf>
    <xf numFmtId="9" fontId="15" fillId="0" borderId="9" xfId="5" applyNumberFormat="1" applyFont="1" applyBorder="1" applyAlignment="1" applyProtection="1">
      <alignment horizontal="right"/>
      <protection hidden="1"/>
    </xf>
    <xf numFmtId="0" fontId="37" fillId="0" borderId="0" xfId="5" applyFont="1" applyFill="1" applyBorder="1" applyAlignment="1" applyProtection="1">
      <alignment horizontal="left"/>
      <protection hidden="1"/>
    </xf>
    <xf numFmtId="0" fontId="28" fillId="0" borderId="6" xfId="5" applyNumberFormat="1" applyFont="1" applyFill="1" applyBorder="1" applyAlignment="1" applyProtection="1">
      <alignment horizontal="center"/>
      <protection hidden="1"/>
    </xf>
    <xf numFmtId="0" fontId="4" fillId="0" borderId="0" xfId="5" applyFont="1" applyAlignment="1" applyProtection="1">
      <alignment horizontal="left" vertical="center"/>
      <protection hidden="1"/>
    </xf>
    <xf numFmtId="0" fontId="4" fillId="0" borderId="0" xfId="5" applyFont="1" applyAlignment="1" applyProtection="1">
      <alignment horizontal="left" vertical="center" wrapText="1"/>
      <protection hidden="1"/>
    </xf>
    <xf numFmtId="165" fontId="1" fillId="0" borderId="0" xfId="5" applyNumberFormat="1" applyFont="1" applyBorder="1" applyAlignment="1" applyProtection="1">
      <protection hidden="1"/>
    </xf>
    <xf numFmtId="0" fontId="1" fillId="0" borderId="0" xfId="5" applyFont="1" applyBorder="1" applyAlignment="1" applyProtection="1">
      <protection hidden="1"/>
    </xf>
    <xf numFmtId="4" fontId="4" fillId="0" borderId="0" xfId="5" applyNumberFormat="1" applyFont="1" applyBorder="1" applyAlignment="1" applyProtection="1">
      <alignment horizontal="left" vertical="center" wrapText="1"/>
      <protection hidden="1"/>
    </xf>
    <xf numFmtId="0" fontId="1" fillId="0" borderId="0" xfId="5" applyFont="1" applyBorder="1" applyAlignment="1" applyProtection="1">
      <alignment horizontal="left"/>
      <protection hidden="1"/>
    </xf>
    <xf numFmtId="3" fontId="16" fillId="0" borderId="0" xfId="5" applyNumberFormat="1" applyFont="1" applyBorder="1" applyAlignment="1" applyProtection="1">
      <alignment horizontal="left"/>
      <protection hidden="1"/>
    </xf>
    <xf numFmtId="165" fontId="2" fillId="0" borderId="0" xfId="5" applyNumberFormat="1" applyFont="1" applyFill="1" applyBorder="1" applyAlignment="1" applyProtection="1">
      <alignment horizontal="left"/>
      <protection hidden="1"/>
    </xf>
    <xf numFmtId="0" fontId="1" fillId="0" borderId="0" xfId="5" applyFont="1" applyBorder="1" applyAlignment="1" applyProtection="1">
      <alignment horizontal="left" vertical="top"/>
      <protection hidden="1"/>
    </xf>
    <xf numFmtId="3" fontId="2" fillId="0" borderId="33" xfId="5" applyNumberFormat="1" applyFont="1" applyBorder="1" applyAlignment="1" applyProtection="1">
      <alignment horizontal="left"/>
      <protection hidden="1"/>
    </xf>
    <xf numFmtId="0" fontId="2" fillId="0" borderId="14" xfId="5" applyFont="1" applyBorder="1" applyAlignment="1" applyProtection="1">
      <alignment horizontal="left"/>
      <protection hidden="1"/>
    </xf>
    <xf numFmtId="0" fontId="13" fillId="0" borderId="14" xfId="5" applyFont="1" applyBorder="1" applyAlignment="1" applyProtection="1">
      <alignment horizontal="left" vertical="top"/>
      <protection hidden="1"/>
    </xf>
    <xf numFmtId="0" fontId="3" fillId="0" borderId="3" xfId="5" quotePrefix="1" applyFont="1" applyFill="1" applyBorder="1" applyAlignment="1" applyProtection="1">
      <alignment horizontal="left"/>
      <protection hidden="1"/>
    </xf>
    <xf numFmtId="0" fontId="3" fillId="0" borderId="8" xfId="5" applyFont="1" applyBorder="1" applyAlignment="1" applyProtection="1">
      <alignment horizontal="left"/>
      <protection hidden="1"/>
    </xf>
    <xf numFmtId="0" fontId="6" fillId="0" borderId="0" xfId="5" applyFont="1" applyAlignment="1" applyProtection="1">
      <alignment horizontal="left" vertical="center" wrapText="1"/>
      <protection hidden="1"/>
    </xf>
    <xf numFmtId="0" fontId="15" fillId="0" borderId="3" xfId="5" applyFont="1" applyFill="1" applyBorder="1" applyAlignment="1" applyProtection="1">
      <alignment horizontal="left"/>
      <protection hidden="1"/>
    </xf>
    <xf numFmtId="0" fontId="2" fillId="0" borderId="0" xfId="5" applyFont="1" applyFill="1" applyAlignment="1" applyProtection="1">
      <alignment horizontal="left"/>
      <protection hidden="1"/>
    </xf>
    <xf numFmtId="0" fontId="1" fillId="0" borderId="0" xfId="5" applyFont="1" applyAlignment="1" applyProtection="1">
      <alignment horizontal="left"/>
      <protection hidden="1"/>
    </xf>
    <xf numFmtId="0" fontId="1" fillId="0" borderId="36" xfId="5" applyFont="1" applyFill="1" applyBorder="1" applyAlignment="1" applyProtection="1">
      <protection hidden="1"/>
    </xf>
    <xf numFmtId="182" fontId="41" fillId="0" borderId="0" xfId="5" applyNumberFormat="1" applyFont="1" applyFill="1" applyAlignment="1" applyProtection="1">
      <alignment horizontal="right"/>
      <protection hidden="1"/>
    </xf>
    <xf numFmtId="0" fontId="42" fillId="0" borderId="0" xfId="5" applyFont="1" applyFill="1" applyAlignment="1" applyProtection="1">
      <alignment horizontal="left" vertical="center"/>
      <protection hidden="1"/>
    </xf>
    <xf numFmtId="182" fontId="12" fillId="0" borderId="0" xfId="5" applyNumberFormat="1" applyFont="1" applyFill="1" applyBorder="1" applyAlignment="1" applyProtection="1">
      <alignment horizontal="right"/>
      <protection hidden="1"/>
    </xf>
    <xf numFmtId="0" fontId="12" fillId="0" borderId="0" xfId="5" applyFont="1" applyFill="1" applyProtection="1">
      <protection hidden="1"/>
    </xf>
    <xf numFmtId="3" fontId="41" fillId="0" borderId="0" xfId="5" applyNumberFormat="1" applyFont="1" applyFill="1" applyBorder="1" applyAlignment="1" applyProtection="1">
      <alignment horizontal="right"/>
      <protection hidden="1"/>
    </xf>
    <xf numFmtId="0" fontId="41" fillId="0" borderId="0" xfId="5" applyFont="1" applyFill="1" applyAlignment="1" applyProtection="1">
      <alignment horizontal="right"/>
      <protection hidden="1"/>
    </xf>
    <xf numFmtId="0" fontId="43" fillId="0" borderId="0" xfId="5" applyFont="1" applyFill="1" applyProtection="1">
      <protection hidden="1"/>
    </xf>
    <xf numFmtId="0" fontId="12" fillId="0" borderId="0" xfId="5" applyFont="1" applyFill="1" applyBorder="1" applyAlignment="1" applyProtection="1">
      <alignment horizontal="left"/>
      <protection hidden="1"/>
    </xf>
    <xf numFmtId="0" fontId="43" fillId="0" borderId="0" xfId="5" applyFont="1" applyProtection="1">
      <protection hidden="1"/>
    </xf>
    <xf numFmtId="0" fontId="41" fillId="0" borderId="0" xfId="5" applyFont="1" applyAlignment="1" applyProtection="1">
      <alignment horizontal="left"/>
      <protection hidden="1"/>
    </xf>
    <xf numFmtId="0" fontId="43" fillId="0" borderId="0" xfId="5" applyFont="1" applyAlignment="1" applyProtection="1">
      <alignment horizontal="left"/>
      <protection hidden="1"/>
    </xf>
    <xf numFmtId="0" fontId="41" fillId="0" borderId="0" xfId="5" applyFont="1" applyBorder="1" applyAlignment="1" applyProtection="1">
      <alignment horizontal="left"/>
      <protection hidden="1"/>
    </xf>
    <xf numFmtId="2" fontId="43" fillId="0" borderId="0" xfId="5" applyNumberFormat="1" applyFont="1" applyProtection="1">
      <protection hidden="1"/>
    </xf>
    <xf numFmtId="0" fontId="41" fillId="0" borderId="0" xfId="5" applyFont="1" applyAlignment="1" applyProtection="1">
      <protection hidden="1"/>
    </xf>
    <xf numFmtId="0" fontId="41" fillId="0" borderId="0" xfId="5" applyFont="1" applyProtection="1">
      <protection hidden="1"/>
    </xf>
    <xf numFmtId="0" fontId="41" fillId="0" borderId="0" xfId="5" quotePrefix="1" applyFont="1" applyAlignment="1" applyProtection="1">
      <alignment horizontal="center"/>
      <protection hidden="1"/>
    </xf>
    <xf numFmtId="0" fontId="41" fillId="0" borderId="0" xfId="5" applyFont="1" applyAlignment="1" applyProtection="1">
      <alignment horizontal="right"/>
      <protection hidden="1"/>
    </xf>
    <xf numFmtId="0" fontId="41" fillId="0" borderId="0" xfId="5" applyFont="1"/>
    <xf numFmtId="2" fontId="41" fillId="0" borderId="0" xfId="5" applyNumberFormat="1" applyFont="1"/>
    <xf numFmtId="0" fontId="44" fillId="0" borderId="0" xfId="5" applyFont="1"/>
    <xf numFmtId="2" fontId="43" fillId="0" borderId="0" xfId="5" applyNumberFormat="1" applyFont="1" applyAlignment="1" applyProtection="1">
      <alignment horizontal="left"/>
      <protection hidden="1"/>
    </xf>
    <xf numFmtId="0" fontId="41" fillId="0" borderId="0" xfId="5" quotePrefix="1" applyFont="1" applyBorder="1" applyAlignment="1" applyProtection="1">
      <alignment horizontal="left"/>
      <protection hidden="1"/>
    </xf>
    <xf numFmtId="177" fontId="43" fillId="0" borderId="0" xfId="5" applyNumberFormat="1" applyFont="1" applyFill="1" applyProtection="1">
      <protection hidden="1"/>
    </xf>
    <xf numFmtId="183" fontId="43" fillId="0" borderId="0" xfId="5" applyNumberFormat="1" applyFont="1" applyFill="1" applyProtection="1">
      <protection hidden="1"/>
    </xf>
    <xf numFmtId="174" fontId="43" fillId="0" borderId="0" xfId="5" applyNumberFormat="1" applyFont="1" applyFill="1" applyProtection="1">
      <protection hidden="1"/>
    </xf>
    <xf numFmtId="0" fontId="12" fillId="0" borderId="0" xfId="5" applyFont="1" applyBorder="1" applyAlignment="1" applyProtection="1">
      <alignment horizontal="left"/>
      <protection hidden="1"/>
    </xf>
    <xf numFmtId="165" fontId="41" fillId="0" borderId="0" xfId="5" applyNumberFormat="1" applyFont="1" applyFill="1" applyBorder="1" applyAlignment="1" applyProtection="1">
      <alignment horizontal="left"/>
      <protection hidden="1"/>
    </xf>
    <xf numFmtId="0" fontId="45" fillId="0" borderId="0" xfId="5" applyFont="1" applyBorder="1" applyAlignment="1" applyProtection="1">
      <alignment horizontal="left"/>
      <protection hidden="1"/>
    </xf>
    <xf numFmtId="0" fontId="15" fillId="2" borderId="18" xfId="2" applyNumberFormat="1" applyFont="1" applyFill="1" applyBorder="1" applyAlignment="1" applyProtection="1">
      <alignment horizontal="center" vertical="justify"/>
      <protection locked="0"/>
    </xf>
    <xf numFmtId="0" fontId="1" fillId="0" borderId="37" xfId="5" applyFont="1" applyFill="1" applyBorder="1" applyAlignment="1" applyProtection="1">
      <alignment horizontal="left"/>
      <protection hidden="1"/>
    </xf>
    <xf numFmtId="0" fontId="2" fillId="0" borderId="0" xfId="5" applyFont="1" applyBorder="1" applyAlignment="1" applyProtection="1">
      <alignment horizontal="left" vertical="center" wrapText="1"/>
      <protection hidden="1"/>
    </xf>
    <xf numFmtId="0" fontId="28" fillId="0" borderId="0" xfId="5" applyFont="1" applyBorder="1" applyAlignment="1" applyProtection="1">
      <alignment horizontal="center"/>
      <protection hidden="1"/>
    </xf>
    <xf numFmtId="0" fontId="17" fillId="0" borderId="20" xfId="5" applyFont="1" applyBorder="1" applyAlignment="1" applyProtection="1">
      <alignment horizontal="center"/>
      <protection hidden="1"/>
    </xf>
    <xf numFmtId="0" fontId="27" fillId="0" borderId="9" xfId="5" applyFont="1" applyFill="1" applyBorder="1" applyAlignment="1" applyProtection="1">
      <alignment horizontal="center"/>
      <protection hidden="1"/>
    </xf>
    <xf numFmtId="0" fontId="21" fillId="0" borderId="4" xfId="5" applyFont="1" applyBorder="1" applyAlignment="1" applyProtection="1">
      <alignment horizontal="left"/>
      <protection hidden="1"/>
    </xf>
    <xf numFmtId="0" fontId="10" fillId="0" borderId="0" xfId="5" applyFont="1" applyBorder="1" applyProtection="1">
      <protection hidden="1"/>
    </xf>
    <xf numFmtId="0" fontId="10" fillId="0" borderId="0" xfId="5" applyFont="1" applyBorder="1" applyAlignment="1" applyProtection="1">
      <alignment vertical="center"/>
      <protection hidden="1"/>
    </xf>
    <xf numFmtId="0" fontId="10" fillId="0" borderId="0" xfId="5" applyFont="1" applyBorder="1" applyAlignment="1" applyProtection="1">
      <alignment horizontal="left" vertical="center" wrapText="1"/>
      <protection hidden="1"/>
    </xf>
    <xf numFmtId="181" fontId="15" fillId="0" borderId="0" xfId="5" applyNumberFormat="1" applyFont="1" applyBorder="1" applyAlignment="1" applyProtection="1">
      <alignment horizontal="center"/>
      <protection hidden="1"/>
    </xf>
    <xf numFmtId="0" fontId="28" fillId="0" borderId="15" xfId="5" quotePrefix="1" applyFont="1" applyBorder="1" applyAlignment="1" applyProtection="1">
      <alignment horizontal="center"/>
      <protection hidden="1"/>
    </xf>
    <xf numFmtId="0" fontId="27" fillId="0" borderId="15" xfId="5" applyFont="1" applyBorder="1" applyAlignment="1" applyProtection="1">
      <alignment horizontal="center"/>
      <protection hidden="1"/>
    </xf>
    <xf numFmtId="0" fontId="2" fillId="2" borderId="6" xfId="0" applyFont="1" applyFill="1" applyBorder="1" applyAlignment="1" applyProtection="1">
      <alignment horizontal="center"/>
      <protection locked="0"/>
    </xf>
    <xf numFmtId="0" fontId="2" fillId="2" borderId="20" xfId="0" applyFont="1" applyFill="1" applyBorder="1" applyAlignment="1" applyProtection="1">
      <alignment horizontal="center"/>
      <protection locked="0"/>
    </xf>
    <xf numFmtId="181" fontId="15" fillId="0" borderId="9" xfId="5" applyNumberFormat="1" applyFont="1" applyBorder="1" applyAlignment="1" applyProtection="1">
      <alignment horizontal="center"/>
      <protection hidden="1"/>
    </xf>
    <xf numFmtId="184" fontId="15" fillId="0" borderId="20" xfId="5" applyNumberFormat="1" applyFont="1" applyBorder="1" applyAlignment="1" applyProtection="1">
      <alignment horizontal="center"/>
      <protection hidden="1"/>
    </xf>
    <xf numFmtId="0" fontId="15" fillId="0" borderId="5" xfId="5" applyFont="1" applyBorder="1" applyAlignment="1" applyProtection="1">
      <alignment horizontal="left"/>
      <protection hidden="1"/>
    </xf>
    <xf numFmtId="0" fontId="15" fillId="0" borderId="6" xfId="5" applyFont="1" applyBorder="1" applyAlignment="1" applyProtection="1">
      <alignment horizontal="left"/>
      <protection hidden="1"/>
    </xf>
    <xf numFmtId="0" fontId="2" fillId="0" borderId="47" xfId="5" applyFont="1" applyBorder="1" applyAlignment="1" applyProtection="1">
      <alignment horizontal="left"/>
      <protection hidden="1"/>
    </xf>
    <xf numFmtId="0" fontId="17" fillId="0" borderId="32" xfId="5" applyFont="1" applyBorder="1" applyAlignment="1" applyProtection="1">
      <alignment horizontal="left" vertical="justify"/>
      <protection hidden="1"/>
    </xf>
    <xf numFmtId="0" fontId="15" fillId="0" borderId="32" xfId="5" applyFont="1" applyFill="1" applyBorder="1" applyAlignment="1" applyProtection="1">
      <alignment horizontal="left" vertical="justify"/>
      <protection hidden="1"/>
    </xf>
    <xf numFmtId="0" fontId="17" fillId="0" borderId="44" xfId="5" applyFont="1" applyBorder="1" applyAlignment="1" applyProtection="1">
      <alignment horizontal="left" vertical="center"/>
      <protection hidden="1"/>
    </xf>
    <xf numFmtId="0" fontId="17" fillId="0" borderId="8" xfId="5" applyFont="1" applyBorder="1" applyAlignment="1" applyProtection="1">
      <alignment horizontal="left" vertical="top"/>
      <protection hidden="1"/>
    </xf>
    <xf numFmtId="0" fontId="17" fillId="0" borderId="34" xfId="5" applyFont="1" applyBorder="1" applyAlignment="1" applyProtection="1">
      <alignment horizontal="left"/>
      <protection hidden="1"/>
    </xf>
    <xf numFmtId="0" fontId="1" fillId="0" borderId="7" xfId="5" applyFont="1" applyBorder="1" applyAlignment="1" applyProtection="1">
      <alignment horizontal="left"/>
      <protection hidden="1"/>
    </xf>
    <xf numFmtId="0" fontId="2" fillId="0" borderId="8" xfId="5" applyFont="1" applyBorder="1" applyAlignment="1" applyProtection="1">
      <alignment horizontal="left" vertical="center" indent="5"/>
      <protection hidden="1"/>
    </xf>
    <xf numFmtId="0" fontId="17" fillId="0" borderId="24" xfId="5" applyFont="1" applyBorder="1" applyAlignment="1" applyProtection="1">
      <alignment horizontal="left"/>
      <protection hidden="1"/>
    </xf>
    <xf numFmtId="0" fontId="15" fillId="0" borderId="47" xfId="5" applyFont="1" applyBorder="1" applyAlignment="1" applyProtection="1">
      <alignment wrapText="1"/>
      <protection hidden="1"/>
    </xf>
    <xf numFmtId="0" fontId="15" fillId="0" borderId="8" xfId="5" applyFont="1" applyBorder="1" applyAlignment="1" applyProtection="1">
      <alignment horizontal="left" wrapText="1"/>
      <protection hidden="1"/>
    </xf>
    <xf numFmtId="0" fontId="15" fillId="0" borderId="47" xfId="5" applyFont="1" applyBorder="1" applyAlignment="1" applyProtection="1">
      <alignment horizontal="left"/>
      <protection hidden="1"/>
    </xf>
    <xf numFmtId="0" fontId="15" fillId="0" borderId="8" xfId="5" applyFont="1" applyBorder="1" applyProtection="1">
      <protection hidden="1"/>
    </xf>
    <xf numFmtId="0" fontId="17" fillId="0" borderId="41" xfId="5" applyFont="1" applyFill="1" applyBorder="1" applyAlignment="1" applyProtection="1">
      <alignment horizontal="left"/>
      <protection hidden="1"/>
    </xf>
    <xf numFmtId="179" fontId="15" fillId="0" borderId="11" xfId="5" applyNumberFormat="1" applyFont="1" applyBorder="1" applyAlignment="1" applyProtection="1">
      <alignment horizontal="right" vertical="justify"/>
      <protection hidden="1"/>
    </xf>
    <xf numFmtId="165" fontId="2" fillId="0" borderId="0" xfId="5" applyNumberFormat="1" applyFont="1" applyAlignment="1" applyProtection="1">
      <alignment horizontal="left"/>
      <protection hidden="1"/>
    </xf>
    <xf numFmtId="0" fontId="3" fillId="0" borderId="15" xfId="5" applyFont="1" applyBorder="1" applyAlignment="1" applyProtection="1">
      <alignment horizontal="left"/>
      <protection hidden="1"/>
    </xf>
    <xf numFmtId="0" fontId="15" fillId="0" borderId="8" xfId="5" applyFont="1" applyBorder="1" applyAlignment="1" applyProtection="1">
      <alignment horizontal="left" indent="1"/>
      <protection hidden="1"/>
    </xf>
    <xf numFmtId="0" fontId="3" fillId="0" borderId="14" xfId="5" applyFont="1" applyBorder="1" applyAlignment="1" applyProtection="1">
      <alignment horizontal="left"/>
      <protection hidden="1"/>
    </xf>
    <xf numFmtId="0" fontId="17" fillId="0" borderId="3" xfId="5" applyFont="1" applyBorder="1" applyAlignment="1" applyProtection="1">
      <alignment horizontal="center" vertical="center" wrapText="1"/>
      <protection hidden="1"/>
    </xf>
    <xf numFmtId="0" fontId="1" fillId="0" borderId="37" xfId="5" applyFont="1" applyFill="1" applyBorder="1" applyAlignment="1" applyProtection="1">
      <alignment horizontal="left"/>
      <protection hidden="1"/>
    </xf>
    <xf numFmtId="0" fontId="3" fillId="0" borderId="26" xfId="5" applyFont="1" applyBorder="1" applyAlignment="1" applyProtection="1">
      <alignment horizontal="left"/>
      <protection hidden="1"/>
    </xf>
    <xf numFmtId="0" fontId="3" fillId="0" borderId="3" xfId="5" applyFont="1" applyBorder="1" applyAlignment="1" applyProtection="1">
      <alignment horizontal="left"/>
      <protection hidden="1"/>
    </xf>
    <xf numFmtId="0" fontId="19" fillId="0" borderId="0" xfId="5" applyFont="1" applyBorder="1" applyAlignment="1" applyProtection="1">
      <alignment horizontal="center" textRotation="90"/>
      <protection hidden="1"/>
    </xf>
    <xf numFmtId="0" fontId="3" fillId="0" borderId="26" xfId="5" applyFont="1" applyBorder="1" applyAlignment="1" applyProtection="1">
      <alignment horizontal="left"/>
      <protection hidden="1"/>
    </xf>
    <xf numFmtId="0" fontId="3" fillId="0" borderId="3" xfId="5" applyFont="1" applyBorder="1" applyAlignment="1" applyProtection="1">
      <alignment horizontal="left"/>
      <protection hidden="1"/>
    </xf>
    <xf numFmtId="0" fontId="3" fillId="0" borderId="25" xfId="5" applyFont="1" applyBorder="1" applyAlignment="1" applyProtection="1">
      <alignment horizontal="left"/>
      <protection hidden="1"/>
    </xf>
    <xf numFmtId="0" fontId="15" fillId="0" borderId="8" xfId="5" applyFont="1" applyBorder="1" applyAlignment="1" applyProtection="1">
      <alignment horizontal="left" indent="1"/>
      <protection hidden="1"/>
    </xf>
    <xf numFmtId="0" fontId="15" fillId="0" borderId="0" xfId="5" applyFont="1" applyBorder="1" applyAlignment="1" applyProtection="1">
      <alignment horizontal="left" indent="1"/>
      <protection hidden="1"/>
    </xf>
    <xf numFmtId="0" fontId="15" fillId="0" borderId="9" xfId="5" applyFont="1" applyBorder="1" applyAlignment="1" applyProtection="1">
      <alignment horizontal="left" indent="1"/>
      <protection hidden="1"/>
    </xf>
    <xf numFmtId="0" fontId="2" fillId="0" borderId="24" xfId="5" applyFont="1" applyBorder="1" applyAlignment="1" applyProtection="1">
      <alignment horizontal="center"/>
      <protection hidden="1"/>
    </xf>
    <xf numFmtId="0" fontId="2" fillId="0" borderId="15" xfId="5" applyFont="1" applyBorder="1" applyAlignment="1" applyProtection="1">
      <alignment horizontal="center"/>
      <protection hidden="1"/>
    </xf>
    <xf numFmtId="0" fontId="2" fillId="0" borderId="23" xfId="5" applyFont="1" applyBorder="1" applyAlignment="1" applyProtection="1">
      <alignment horizontal="center"/>
      <protection hidden="1"/>
    </xf>
    <xf numFmtId="173" fontId="15" fillId="2" borderId="5" xfId="5" applyNumberFormat="1" applyFont="1" applyFill="1" applyBorder="1" applyAlignment="1" applyProtection="1">
      <alignment horizontal="right" indent="5"/>
      <protection locked="0"/>
    </xf>
    <xf numFmtId="173" fontId="15" fillId="2" borderId="33" xfId="5" applyNumberFormat="1" applyFont="1" applyFill="1" applyBorder="1" applyAlignment="1" applyProtection="1">
      <alignment horizontal="right" indent="5"/>
      <protection locked="0"/>
    </xf>
    <xf numFmtId="0" fontId="17" fillId="0" borderId="5" xfId="5" applyFont="1" applyBorder="1" applyAlignment="1" applyProtection="1">
      <alignment horizontal="center"/>
      <protection hidden="1"/>
    </xf>
    <xf numFmtId="0" fontId="17" fillId="0" borderId="14" xfId="5" applyFont="1" applyBorder="1" applyAlignment="1" applyProtection="1">
      <alignment horizontal="center"/>
      <protection hidden="1"/>
    </xf>
    <xf numFmtId="0" fontId="17" fillId="0" borderId="27" xfId="5" applyFont="1" applyBorder="1" applyAlignment="1" applyProtection="1">
      <alignment horizontal="center"/>
      <protection hidden="1"/>
    </xf>
    <xf numFmtId="4" fontId="17" fillId="0" borderId="20" xfId="5" applyNumberFormat="1" applyFont="1" applyBorder="1" applyAlignment="1" applyProtection="1">
      <alignment horizontal="center" vertical="center" wrapText="1"/>
      <protection hidden="1"/>
    </xf>
    <xf numFmtId="4" fontId="17" fillId="0" borderId="22" xfId="5" applyNumberFormat="1" applyFont="1" applyBorder="1" applyAlignment="1" applyProtection="1">
      <alignment horizontal="center" vertical="center" wrapText="1"/>
      <protection hidden="1"/>
    </xf>
    <xf numFmtId="4" fontId="17" fillId="0" borderId="21" xfId="5" applyNumberFormat="1" applyFont="1" applyBorder="1" applyAlignment="1" applyProtection="1">
      <alignment horizontal="center" vertical="center" wrapText="1"/>
      <protection hidden="1"/>
    </xf>
    <xf numFmtId="0" fontId="17" fillId="0" borderId="37" xfId="5" applyFont="1" applyBorder="1" applyAlignment="1" applyProtection="1">
      <alignment horizontal="center" vertical="center" wrapText="1"/>
      <protection hidden="1"/>
    </xf>
    <xf numFmtId="0" fontId="17" fillId="0" borderId="15" xfId="5" applyFont="1" applyBorder="1" applyAlignment="1" applyProtection="1">
      <alignment horizontal="center" vertical="center" wrapText="1"/>
      <protection hidden="1"/>
    </xf>
    <xf numFmtId="0" fontId="17" fillId="0" borderId="36" xfId="5" applyFont="1" applyBorder="1" applyAlignment="1" applyProtection="1">
      <alignment horizontal="center" vertical="center" wrapText="1"/>
      <protection hidden="1"/>
    </xf>
    <xf numFmtId="0" fontId="17" fillId="0" borderId="3" xfId="5" applyFont="1" applyBorder="1" applyAlignment="1" applyProtection="1">
      <alignment horizontal="center" vertical="center" wrapText="1"/>
      <protection hidden="1"/>
    </xf>
    <xf numFmtId="0" fontId="17" fillId="0" borderId="37" xfId="5" applyFont="1" applyBorder="1" applyAlignment="1" applyProtection="1">
      <alignment horizontal="center" vertical="top" wrapText="1"/>
      <protection hidden="1"/>
    </xf>
    <xf numFmtId="0" fontId="17" fillId="0" borderId="15" xfId="5" applyFont="1" applyBorder="1" applyAlignment="1" applyProtection="1">
      <alignment horizontal="center" vertical="top" wrapText="1"/>
      <protection hidden="1"/>
    </xf>
    <xf numFmtId="0" fontId="17" fillId="0" borderId="23" xfId="5" applyFont="1" applyBorder="1" applyAlignment="1" applyProtection="1">
      <alignment horizontal="center" vertical="top" wrapText="1"/>
      <protection hidden="1"/>
    </xf>
    <xf numFmtId="0" fontId="17" fillId="0" borderId="36" xfId="5" applyFont="1" applyBorder="1" applyAlignment="1" applyProtection="1">
      <alignment horizontal="center" vertical="top" wrapText="1"/>
      <protection hidden="1"/>
    </xf>
    <xf numFmtId="0" fontId="17" fillId="0" borderId="3" xfId="5" applyFont="1" applyBorder="1" applyAlignment="1" applyProtection="1">
      <alignment horizontal="center" vertical="top" wrapText="1"/>
      <protection hidden="1"/>
    </xf>
    <xf numFmtId="0" fontId="17" fillId="0" borderId="25" xfId="5" applyFont="1" applyBorder="1" applyAlignment="1" applyProtection="1">
      <alignment horizontal="center" vertical="top" wrapText="1"/>
      <protection hidden="1"/>
    </xf>
    <xf numFmtId="0" fontId="15" fillId="2" borderId="5" xfId="5" applyFont="1" applyFill="1" applyBorder="1" applyAlignment="1" applyProtection="1">
      <alignment horizontal="right"/>
      <protection locked="0"/>
    </xf>
    <xf numFmtId="0" fontId="15" fillId="2" borderId="27" xfId="5" applyFont="1" applyFill="1" applyBorder="1" applyAlignment="1" applyProtection="1">
      <alignment horizontal="right"/>
      <protection locked="0"/>
    </xf>
    <xf numFmtId="0" fontId="17" fillId="0" borderId="6" xfId="5" applyFont="1" applyBorder="1" applyAlignment="1" applyProtection="1">
      <alignment horizontal="center" vertical="center" wrapText="1"/>
      <protection hidden="1"/>
    </xf>
    <xf numFmtId="4" fontId="17" fillId="0" borderId="6" xfId="5" applyNumberFormat="1" applyFont="1" applyBorder="1" applyAlignment="1" applyProtection="1">
      <alignment horizontal="center" vertical="center" wrapText="1"/>
      <protection hidden="1"/>
    </xf>
    <xf numFmtId="0" fontId="17" fillId="0" borderId="20" xfId="5" applyFont="1" applyBorder="1" applyAlignment="1" applyProtection="1">
      <alignment horizontal="center" vertical="center" wrapText="1"/>
      <protection hidden="1"/>
    </xf>
    <xf numFmtId="0" fontId="17" fillId="0" borderId="8" xfId="5" applyFont="1" applyBorder="1" applyAlignment="1" applyProtection="1">
      <alignment horizontal="left" indent="1"/>
      <protection hidden="1"/>
    </xf>
    <xf numFmtId="0" fontId="17" fillId="0" borderId="0" xfId="5" applyFont="1" applyBorder="1" applyAlignment="1" applyProtection="1">
      <alignment horizontal="left" indent="1"/>
      <protection hidden="1"/>
    </xf>
    <xf numFmtId="0" fontId="17" fillId="0" borderId="9" xfId="5" applyFont="1" applyBorder="1" applyAlignment="1" applyProtection="1">
      <alignment horizontal="left" indent="1"/>
      <protection hidden="1"/>
    </xf>
    <xf numFmtId="0" fontId="17" fillId="0" borderId="8" xfId="5" applyFont="1" applyBorder="1" applyAlignment="1" applyProtection="1">
      <alignment horizontal="center" vertical="center" wrapText="1"/>
      <protection hidden="1"/>
    </xf>
    <xf numFmtId="0" fontId="17" fillId="0" borderId="9" xfId="5" applyFont="1" applyBorder="1" applyAlignment="1" applyProtection="1">
      <alignment horizontal="center" vertical="center" wrapText="1"/>
      <protection hidden="1"/>
    </xf>
    <xf numFmtId="0" fontId="17" fillId="0" borderId="26" xfId="5" applyFont="1" applyBorder="1" applyAlignment="1" applyProtection="1">
      <alignment horizontal="center" vertical="center" wrapText="1"/>
      <protection hidden="1"/>
    </xf>
    <xf numFmtId="0" fontId="17" fillId="0" borderId="25" xfId="5" applyFont="1" applyBorder="1" applyAlignment="1" applyProtection="1">
      <alignment horizontal="center" vertical="center" wrapText="1"/>
      <protection hidden="1"/>
    </xf>
    <xf numFmtId="0" fontId="2" fillId="0" borderId="8" xfId="5" applyFont="1" applyBorder="1" applyAlignment="1" applyProtection="1">
      <alignment horizontal="center"/>
      <protection hidden="1"/>
    </xf>
    <xf numFmtId="0" fontId="2" fillId="0" borderId="0" xfId="5" applyFont="1" applyBorder="1" applyAlignment="1" applyProtection="1">
      <alignment horizontal="center"/>
      <protection hidden="1"/>
    </xf>
    <xf numFmtId="0" fontId="2" fillId="0" borderId="9" xfId="5" applyFont="1" applyBorder="1" applyAlignment="1" applyProtection="1">
      <alignment horizontal="center"/>
      <protection hidden="1"/>
    </xf>
    <xf numFmtId="4" fontId="17" fillId="0" borderId="35" xfId="5" applyNumberFormat="1" applyFont="1" applyBorder="1" applyAlignment="1" applyProtection="1">
      <alignment horizontal="center" vertical="center" wrapText="1"/>
      <protection hidden="1"/>
    </xf>
    <xf numFmtId="4" fontId="17" fillId="0" borderId="34" xfId="5" applyNumberFormat="1" applyFont="1" applyBorder="1" applyAlignment="1" applyProtection="1">
      <alignment horizontal="center" vertical="center" wrapText="1"/>
      <protection hidden="1"/>
    </xf>
    <xf numFmtId="0" fontId="1" fillId="2" borderId="14" xfId="5" applyFont="1" applyFill="1" applyBorder="1" applyAlignment="1" applyProtection="1">
      <alignment horizontal="left"/>
      <protection locked="0"/>
    </xf>
    <xf numFmtId="0" fontId="1" fillId="2" borderId="33" xfId="5" applyFont="1" applyFill="1" applyBorder="1" applyAlignment="1" applyProtection="1">
      <alignment horizontal="left"/>
      <protection locked="0"/>
    </xf>
    <xf numFmtId="0" fontId="1" fillId="0" borderId="37" xfId="5" applyFont="1" applyFill="1" applyBorder="1" applyAlignment="1" applyProtection="1">
      <alignment horizontal="left"/>
      <protection hidden="1"/>
    </xf>
    <xf numFmtId="0" fontId="1" fillId="0" borderId="15" xfId="5" applyFont="1" applyFill="1" applyBorder="1" applyAlignment="1" applyProtection="1">
      <alignment horizontal="left"/>
      <protection hidden="1"/>
    </xf>
    <xf numFmtId="0" fontId="1" fillId="0" borderId="43" xfId="5" applyFont="1" applyFill="1" applyBorder="1" applyAlignment="1" applyProtection="1">
      <alignment horizontal="left"/>
      <protection hidden="1"/>
    </xf>
    <xf numFmtId="0" fontId="1" fillId="2" borderId="3" xfId="5" applyFont="1" applyFill="1" applyBorder="1" applyAlignment="1" applyProtection="1">
      <alignment horizontal="left"/>
      <protection locked="0"/>
    </xf>
    <xf numFmtId="0" fontId="1" fillId="2" borderId="42" xfId="5" applyFont="1" applyFill="1" applyBorder="1" applyAlignment="1" applyProtection="1">
      <alignment horizontal="left"/>
      <protection locked="0"/>
    </xf>
    <xf numFmtId="0" fontId="1" fillId="0" borderId="36" xfId="5" applyFont="1" applyFill="1" applyBorder="1" applyAlignment="1" applyProtection="1">
      <alignment horizontal="left"/>
      <protection hidden="1"/>
    </xf>
    <xf numFmtId="0" fontId="1" fillId="0" borderId="3" xfId="5" applyFont="1" applyFill="1" applyBorder="1" applyAlignment="1" applyProtection="1">
      <alignment horizontal="left"/>
      <protection hidden="1"/>
    </xf>
    <xf numFmtId="0" fontId="1" fillId="0" borderId="42" xfId="5" applyFont="1" applyFill="1" applyBorder="1" applyAlignment="1" applyProtection="1">
      <alignment horizontal="left"/>
      <protection hidden="1"/>
    </xf>
    <xf numFmtId="0" fontId="15" fillId="2" borderId="3" xfId="5" applyFont="1" applyFill="1" applyBorder="1" applyAlignment="1" applyProtection="1">
      <alignment horizontal="left"/>
      <protection locked="0"/>
    </xf>
    <xf numFmtId="0" fontId="19" fillId="0" borderId="9" xfId="5" applyFont="1" applyBorder="1" applyAlignment="1" applyProtection="1">
      <alignment horizontal="center" textRotation="90"/>
      <protection hidden="1"/>
    </xf>
    <xf numFmtId="0" fontId="3" fillId="0" borderId="5" xfId="5" applyFont="1" applyBorder="1" applyAlignment="1" applyProtection="1">
      <alignment horizontal="left"/>
      <protection hidden="1"/>
    </xf>
    <xf numFmtId="0" fontId="3" fillId="0" borderId="14" xfId="5" applyFont="1" applyBorder="1" applyAlignment="1" applyProtection="1">
      <alignment horizontal="left"/>
      <protection hidden="1"/>
    </xf>
    <xf numFmtId="0" fontId="1" fillId="0" borderId="7" xfId="5" applyFont="1" applyBorder="1" applyAlignment="1" applyProtection="1">
      <alignment horizontal="left" vertical="center" wrapText="1"/>
      <protection hidden="1"/>
    </xf>
    <xf numFmtId="0" fontId="1" fillId="0" borderId="17" xfId="5" applyFont="1" applyBorder="1" applyAlignment="1" applyProtection="1">
      <alignment horizontal="left" vertical="center" wrapText="1"/>
      <protection hidden="1"/>
    </xf>
    <xf numFmtId="0" fontId="17" fillId="0" borderId="43" xfId="5" applyFont="1" applyBorder="1" applyAlignment="1" applyProtection="1">
      <alignment horizontal="center" vertical="center" wrapText="1"/>
      <protection hidden="1"/>
    </xf>
    <xf numFmtId="0" fontId="17" fillId="0" borderId="42" xfId="5" applyFont="1" applyBorder="1" applyAlignment="1" applyProtection="1">
      <alignment horizontal="center" vertical="center" wrapText="1"/>
      <protection hidden="1"/>
    </xf>
    <xf numFmtId="0" fontId="17" fillId="0" borderId="23" xfId="5" applyFont="1" applyBorder="1" applyAlignment="1" applyProtection="1">
      <alignment horizontal="center" vertical="center" wrapText="1"/>
      <protection hidden="1"/>
    </xf>
    <xf numFmtId="0" fontId="17" fillId="0" borderId="24" xfId="5" applyFont="1" applyBorder="1" applyAlignment="1" applyProtection="1">
      <alignment horizontal="center" vertical="center" wrapText="1"/>
      <protection hidden="1"/>
    </xf>
    <xf numFmtId="4" fontId="17" fillId="0" borderId="37" xfId="5" applyNumberFormat="1" applyFont="1" applyBorder="1" applyAlignment="1" applyProtection="1">
      <alignment horizontal="center" vertical="center" wrapText="1"/>
      <protection hidden="1"/>
    </xf>
    <xf numFmtId="4" fontId="17" fillId="0" borderId="36" xfId="5" applyNumberFormat="1" applyFont="1" applyBorder="1" applyAlignment="1" applyProtection="1">
      <alignment horizontal="center" vertical="center" wrapText="1"/>
      <protection hidden="1"/>
    </xf>
    <xf numFmtId="2" fontId="15" fillId="2" borderId="5" xfId="5" applyNumberFormat="1" applyFont="1" applyFill="1" applyBorder="1" applyAlignment="1" applyProtection="1">
      <alignment horizontal="center"/>
      <protection locked="0"/>
    </xf>
    <xf numFmtId="2" fontId="15" fillId="2" borderId="27" xfId="5" applyNumberFormat="1" applyFont="1" applyFill="1" applyBorder="1" applyAlignment="1" applyProtection="1">
      <alignment horizontal="center"/>
      <protection locked="0"/>
    </xf>
    <xf numFmtId="2" fontId="15" fillId="2" borderId="46" xfId="5" applyNumberFormat="1" applyFont="1" applyFill="1" applyBorder="1" applyAlignment="1" applyProtection="1">
      <alignment horizontal="center"/>
      <protection locked="0"/>
    </xf>
    <xf numFmtId="2" fontId="15" fillId="2" borderId="29" xfId="5" applyNumberFormat="1" applyFont="1" applyFill="1" applyBorder="1" applyAlignment="1" applyProtection="1">
      <alignment horizontal="center"/>
      <protection locked="0"/>
    </xf>
    <xf numFmtId="2" fontId="17" fillId="0" borderId="5" xfId="5" applyNumberFormat="1" applyFont="1" applyBorder="1" applyAlignment="1" applyProtection="1">
      <alignment horizontal="center"/>
      <protection hidden="1"/>
    </xf>
    <xf numFmtId="2" fontId="17" fillId="0" borderId="14" xfId="5" applyNumberFormat="1" applyFont="1" applyBorder="1" applyAlignment="1" applyProtection="1">
      <alignment horizontal="center"/>
      <protection hidden="1"/>
    </xf>
    <xf numFmtId="2" fontId="17" fillId="0" borderId="46" xfId="5" applyNumberFormat="1" applyFont="1" applyBorder="1" applyAlignment="1" applyProtection="1">
      <alignment horizontal="center"/>
      <protection hidden="1"/>
    </xf>
    <xf numFmtId="2" fontId="17" fillId="0" borderId="30" xfId="5" applyNumberFormat="1" applyFont="1" applyBorder="1" applyAlignment="1" applyProtection="1">
      <alignment horizontal="center"/>
      <protection hidden="1"/>
    </xf>
    <xf numFmtId="4" fontId="17" fillId="0" borderId="23" xfId="5" applyNumberFormat="1" applyFont="1" applyBorder="1" applyAlignment="1" applyProtection="1">
      <alignment horizontal="center" vertical="center" wrapText="1"/>
      <protection hidden="1"/>
    </xf>
    <xf numFmtId="4" fontId="17" fillId="0" borderId="25" xfId="5" applyNumberFormat="1" applyFont="1" applyBorder="1" applyAlignment="1" applyProtection="1">
      <alignment horizontal="center" vertical="center" wrapText="1"/>
      <protection hidden="1"/>
    </xf>
    <xf numFmtId="180" fontId="15" fillId="2" borderId="5" xfId="5" applyNumberFormat="1" applyFont="1" applyFill="1" applyBorder="1" applyAlignment="1" applyProtection="1">
      <alignment horizontal="center"/>
      <protection locked="0"/>
    </xf>
    <xf numFmtId="180" fontId="15" fillId="2" borderId="33" xfId="5" applyNumberFormat="1" applyFont="1" applyFill="1" applyBorder="1" applyAlignment="1" applyProtection="1">
      <alignment horizontal="center"/>
      <protection locked="0"/>
    </xf>
    <xf numFmtId="182" fontId="15" fillId="2" borderId="5" xfId="5" applyNumberFormat="1" applyFont="1" applyFill="1" applyBorder="1" applyAlignment="1" applyProtection="1">
      <alignment horizontal="right" indent="5"/>
      <protection locked="0"/>
    </xf>
    <xf numFmtId="182" fontId="15" fillId="2" borderId="33" xfId="5" applyNumberFormat="1" applyFont="1" applyFill="1" applyBorder="1" applyAlignment="1" applyProtection="1">
      <alignment horizontal="right" indent="5"/>
      <protection locked="0"/>
    </xf>
    <xf numFmtId="0" fontId="15" fillId="2" borderId="14" xfId="5" applyFont="1" applyFill="1" applyBorder="1" applyAlignment="1" applyProtection="1">
      <alignment horizontal="left"/>
      <protection locked="0"/>
    </xf>
    <xf numFmtId="4" fontId="17" fillId="0" borderId="15" xfId="5" applyNumberFormat="1" applyFont="1" applyBorder="1" applyAlignment="1" applyProtection="1">
      <alignment horizontal="center" vertical="center" wrapText="1"/>
      <protection hidden="1"/>
    </xf>
    <xf numFmtId="4" fontId="17" fillId="0" borderId="3" xfId="5" applyNumberFormat="1" applyFont="1" applyBorder="1" applyAlignment="1" applyProtection="1">
      <alignment horizontal="center" vertical="center" wrapText="1"/>
      <protection hidden="1"/>
    </xf>
    <xf numFmtId="14" fontId="30" fillId="2" borderId="14" xfId="5" applyNumberFormat="1" applyFont="1" applyFill="1" applyBorder="1" applyAlignment="1" applyProtection="1">
      <alignment horizontal="left"/>
      <protection locked="0"/>
    </xf>
    <xf numFmtId="0" fontId="30" fillId="2" borderId="14" xfId="5" applyFont="1" applyFill="1" applyBorder="1" applyAlignment="1" applyProtection="1">
      <alignment horizontal="left"/>
      <protection locked="0"/>
    </xf>
    <xf numFmtId="0" fontId="3" fillId="0" borderId="7" xfId="5" applyFont="1" applyBorder="1" applyAlignment="1" applyProtection="1">
      <alignment horizontal="left" vertical="center"/>
      <protection hidden="1"/>
    </xf>
    <xf numFmtId="0" fontId="3" fillId="0" borderId="2" xfId="5" applyFont="1" applyBorder="1" applyAlignment="1" applyProtection="1">
      <alignment horizontal="left" vertical="center"/>
      <protection hidden="1"/>
    </xf>
    <xf numFmtId="0" fontId="3" fillId="0" borderId="17" xfId="5" applyFont="1" applyBorder="1" applyAlignment="1" applyProtection="1">
      <alignment horizontal="left" vertical="center"/>
      <protection hidden="1"/>
    </xf>
    <xf numFmtId="0" fontId="3" fillId="0" borderId="8" xfId="5" applyFont="1" applyBorder="1" applyAlignment="1" applyProtection="1">
      <alignment horizontal="left" vertical="center"/>
      <protection hidden="1"/>
    </xf>
    <xf numFmtId="0" fontId="3" fillId="0" borderId="0" xfId="5" applyFont="1" applyBorder="1" applyAlignment="1" applyProtection="1">
      <alignment horizontal="left" vertical="center"/>
      <protection hidden="1"/>
    </xf>
    <xf numFmtId="0" fontId="3" fillId="0" borderId="9" xfId="5" applyFont="1" applyBorder="1" applyAlignment="1" applyProtection="1">
      <alignment horizontal="left" vertical="center"/>
      <protection hidden="1"/>
    </xf>
    <xf numFmtId="0" fontId="15" fillId="0" borderId="15" xfId="5" applyFont="1" applyBorder="1" applyAlignment="1" applyProtection="1">
      <alignment horizontal="center"/>
      <protection hidden="1"/>
    </xf>
    <xf numFmtId="0" fontId="15" fillId="0" borderId="3" xfId="5" applyFont="1" applyBorder="1" applyAlignment="1" applyProtection="1">
      <alignment horizontal="center"/>
      <protection hidden="1"/>
    </xf>
    <xf numFmtId="0" fontId="15" fillId="0" borderId="23" xfId="5" applyFont="1" applyBorder="1" applyAlignment="1" applyProtection="1">
      <alignment horizontal="center"/>
      <protection hidden="1"/>
    </xf>
    <xf numFmtId="0" fontId="15" fillId="0" borderId="25" xfId="5" applyFont="1" applyBorder="1" applyAlignment="1" applyProtection="1">
      <alignment horizontal="center"/>
      <protection hidden="1"/>
    </xf>
    <xf numFmtId="0" fontId="2" fillId="0" borderId="26" xfId="5" applyFont="1" applyBorder="1" applyAlignment="1" applyProtection="1">
      <alignment horizontal="center"/>
      <protection hidden="1"/>
    </xf>
    <xf numFmtId="0" fontId="2" fillId="0" borderId="3" xfId="5" applyFont="1" applyBorder="1" applyAlignment="1" applyProtection="1">
      <alignment horizontal="center"/>
      <protection hidden="1"/>
    </xf>
    <xf numFmtId="0" fontId="2" fillId="0" borderId="25" xfId="5" applyFont="1" applyBorder="1" applyAlignment="1" applyProtection="1">
      <alignment horizontal="center"/>
      <protection hidden="1"/>
    </xf>
    <xf numFmtId="0" fontId="3" fillId="0" borderId="24" xfId="5" applyFont="1" applyBorder="1" applyAlignment="1" applyProtection="1">
      <alignment horizontal="left"/>
      <protection hidden="1"/>
    </xf>
    <xf numFmtId="0" fontId="3" fillId="0" borderId="15" xfId="5" applyFont="1" applyBorder="1" applyAlignment="1" applyProtection="1">
      <alignment horizontal="left"/>
      <protection hidden="1"/>
    </xf>
    <xf numFmtId="0" fontId="3" fillId="0" borderId="23" xfId="5" applyFont="1" applyBorder="1" applyAlignment="1" applyProtection="1">
      <alignment horizontal="left"/>
      <protection hidden="1"/>
    </xf>
    <xf numFmtId="0" fontId="15" fillId="0" borderId="43" xfId="5" applyFont="1" applyBorder="1" applyAlignment="1" applyProtection="1">
      <alignment horizontal="center" vertical="center" wrapText="1"/>
      <protection hidden="1"/>
    </xf>
    <xf numFmtId="0" fontId="15" fillId="0" borderId="36" xfId="5" applyFont="1" applyBorder="1" applyAlignment="1" applyProtection="1">
      <alignment horizontal="center" vertical="center" wrapText="1"/>
      <protection hidden="1"/>
    </xf>
    <xf numFmtId="0" fontId="15" fillId="0" borderId="42" xfId="5" applyFont="1" applyBorder="1" applyAlignment="1" applyProtection="1">
      <alignment horizontal="center" vertical="center" wrapText="1"/>
      <protection hidden="1"/>
    </xf>
    <xf numFmtId="0" fontId="15" fillId="0" borderId="15" xfId="5" applyFont="1" applyBorder="1"/>
    <xf numFmtId="0" fontId="15" fillId="0" borderId="23" xfId="5" applyFont="1" applyBorder="1"/>
    <xf numFmtId="0" fontId="17" fillId="0" borderId="36" xfId="5" applyFont="1" applyBorder="1" applyAlignment="1" applyProtection="1">
      <alignment horizontal="right" vertical="center" wrapText="1"/>
      <protection hidden="1"/>
    </xf>
    <xf numFmtId="0" fontId="17" fillId="0" borderId="3" xfId="5" applyFont="1" applyBorder="1" applyAlignment="1" applyProtection="1">
      <alignment horizontal="right" vertical="center" wrapText="1"/>
      <protection hidden="1"/>
    </xf>
    <xf numFmtId="4" fontId="17" fillId="0" borderId="39" xfId="5" applyNumberFormat="1" applyFont="1" applyBorder="1" applyAlignment="1" applyProtection="1">
      <alignment horizontal="center" vertical="center" wrapText="1"/>
      <protection hidden="1"/>
    </xf>
    <xf numFmtId="175" fontId="15" fillId="0" borderId="5" xfId="5" applyNumberFormat="1" applyFont="1" applyFill="1" applyBorder="1" applyAlignment="1" applyProtection="1">
      <alignment horizontal="right"/>
      <protection hidden="1"/>
    </xf>
    <xf numFmtId="0" fontId="15" fillId="0" borderId="33" xfId="5" applyFont="1" applyBorder="1" applyAlignment="1" applyProtection="1">
      <alignment horizontal="right"/>
      <protection hidden="1"/>
    </xf>
    <xf numFmtId="0" fontId="15" fillId="0" borderId="27" xfId="5" applyFont="1" applyFill="1" applyBorder="1" applyAlignment="1" applyProtection="1">
      <alignment horizontal="right"/>
      <protection hidden="1"/>
    </xf>
    <xf numFmtId="0" fontId="17" fillId="0" borderId="22" xfId="5" applyFont="1" applyFill="1" applyBorder="1" applyAlignment="1" applyProtection="1">
      <alignment horizontal="center" vertical="center" wrapText="1"/>
      <protection hidden="1"/>
    </xf>
    <xf numFmtId="0" fontId="17" fillId="0" borderId="39" xfId="5" applyFont="1" applyFill="1" applyBorder="1" applyAlignment="1" applyProtection="1">
      <alignment horizontal="center" vertical="center" wrapText="1"/>
      <protection hidden="1"/>
    </xf>
    <xf numFmtId="0" fontId="17" fillId="0" borderId="5" xfId="5" applyFont="1" applyBorder="1" applyAlignment="1" applyProtection="1">
      <alignment horizontal="right"/>
      <protection hidden="1"/>
    </xf>
    <xf numFmtId="0" fontId="17" fillId="0" borderId="33" xfId="5" applyFont="1" applyBorder="1" applyAlignment="1" applyProtection="1">
      <alignment horizontal="right"/>
      <protection hidden="1"/>
    </xf>
  </cellXfs>
  <cellStyles count="8">
    <cellStyle name="Comma" xfId="1" builtinId="3"/>
    <cellStyle name="Comma 2" xfId="4" xr:uid="{00000000-0005-0000-0000-000000000000}"/>
    <cellStyle name="Comma 3" xfId="6" xr:uid="{00000000-0005-0000-0000-000001000000}"/>
    <cellStyle name="Normal" xfId="0" builtinId="0"/>
    <cellStyle name="Normal 2" xfId="5" xr:uid="{00000000-0005-0000-0000-000003000000}"/>
    <cellStyle name="Percent" xfId="2" builtinId="5"/>
    <cellStyle name="Percent 2" xfId="3" xr:uid="{00000000-0005-0000-0000-000004000000}"/>
    <cellStyle name="Percent 3" xfId="7" xr:uid="{00000000-0005-0000-0000-000005000000}"/>
  </cellStyles>
  <dxfs count="52">
    <dxf>
      <font>
        <b/>
        <i val="0"/>
        <condense val="0"/>
        <extend val="0"/>
        <color indexed="10"/>
      </font>
    </dxf>
    <dxf>
      <font>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strike val="0"/>
        <color indexed="10"/>
      </font>
    </dxf>
    <dxf>
      <font>
        <b/>
        <i val="0"/>
        <color rgb="FFFF0000"/>
      </font>
    </dxf>
    <dxf>
      <font>
        <condense val="0"/>
        <extend val="0"/>
        <color indexed="17"/>
      </font>
      <fill>
        <patternFill>
          <bgColor indexed="17"/>
        </patternFill>
      </fill>
    </dxf>
    <dxf>
      <font>
        <condense val="0"/>
        <extend val="0"/>
        <color indexed="43"/>
      </font>
      <fill>
        <patternFill patternType="solid">
          <fgColor indexed="9"/>
          <bgColor indexed="10"/>
        </patternFill>
      </fill>
    </dxf>
    <dxf>
      <font>
        <condense val="0"/>
        <extend val="0"/>
        <color indexed="12"/>
      </font>
      <fill>
        <patternFill>
          <bgColor indexed="12"/>
        </patternFill>
      </fill>
    </dxf>
    <dxf>
      <font>
        <condense val="0"/>
        <extend val="0"/>
        <color indexed="17"/>
      </font>
      <fill>
        <patternFill patternType="none">
          <bgColor indexed="65"/>
        </patternFill>
      </fill>
    </dxf>
    <dxf>
      <font>
        <condense val="0"/>
        <extend val="0"/>
        <color indexed="10"/>
      </font>
    </dxf>
    <dxf>
      <font>
        <condense val="0"/>
        <extend val="0"/>
        <color indexed="12"/>
      </font>
    </dxf>
    <dxf>
      <font>
        <b/>
        <i val="0"/>
        <condense val="0"/>
        <extend val="0"/>
        <color indexed="10"/>
      </font>
    </dxf>
    <dxf>
      <font>
        <b val="0"/>
        <i val="0"/>
        <condense val="0"/>
        <extend val="0"/>
        <color indexed="10"/>
      </font>
    </dxf>
    <dxf>
      <font>
        <condense val="0"/>
        <extend val="0"/>
        <color indexed="10"/>
      </font>
    </dxf>
    <dxf>
      <font>
        <condense val="0"/>
        <extend val="0"/>
        <color indexed="10"/>
      </font>
    </dxf>
    <dxf>
      <font>
        <b val="0"/>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rgb="FFFF0000"/>
      </font>
    </dxf>
    <dxf>
      <font>
        <b/>
        <i val="0"/>
        <strike val="0"/>
        <color indexed="10"/>
      </font>
    </dxf>
    <dxf>
      <font>
        <condense val="0"/>
        <extend val="0"/>
        <color indexed="17"/>
      </font>
      <fill>
        <patternFill>
          <bgColor indexed="17"/>
        </patternFill>
      </fill>
    </dxf>
    <dxf>
      <font>
        <condense val="0"/>
        <extend val="0"/>
        <color indexed="43"/>
      </font>
      <fill>
        <patternFill patternType="solid">
          <fgColor indexed="9"/>
          <bgColor indexed="10"/>
        </patternFill>
      </fill>
    </dxf>
    <dxf>
      <font>
        <condense val="0"/>
        <extend val="0"/>
        <color indexed="12"/>
      </font>
      <fill>
        <patternFill>
          <bgColor indexed="12"/>
        </patternFill>
      </fill>
    </dxf>
    <dxf>
      <font>
        <condense val="0"/>
        <extend val="0"/>
        <color indexed="17"/>
      </font>
      <fill>
        <patternFill patternType="none">
          <bgColor indexed="65"/>
        </patternFill>
      </fill>
    </dxf>
    <dxf>
      <font>
        <condense val="0"/>
        <extend val="0"/>
        <color indexed="10"/>
      </font>
    </dxf>
    <dxf>
      <font>
        <condense val="0"/>
        <extend val="0"/>
        <color indexed="12"/>
      </font>
    </dxf>
    <dxf>
      <font>
        <b/>
        <i val="0"/>
        <condense val="0"/>
        <extend val="0"/>
        <color indexed="10"/>
      </font>
    </dxf>
    <dxf>
      <font>
        <b val="0"/>
        <i val="0"/>
        <condense val="0"/>
        <extend val="0"/>
        <color indexed="10"/>
      </font>
    </dxf>
    <dxf>
      <font>
        <condense val="0"/>
        <extend val="0"/>
        <color indexed="10"/>
      </font>
    </dxf>
    <dxf>
      <font>
        <condense val="0"/>
        <extend val="0"/>
        <color indexed="10"/>
      </font>
    </dxf>
    <dxf>
      <font>
        <b val="0"/>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FFFFCC"/>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1247775</xdr:colOff>
      <xdr:row>0</xdr:row>
      <xdr:rowOff>28575</xdr:rowOff>
    </xdr:from>
    <xdr:to>
      <xdr:col>1</xdr:col>
      <xdr:colOff>1876425</xdr:colOff>
      <xdr:row>1</xdr:row>
      <xdr:rowOff>28575</xdr:rowOff>
    </xdr:to>
    <xdr:sp macro="" textlink="">
      <xdr:nvSpPr>
        <xdr:cNvPr id="2" name="AutoShape 11">
          <a:extLst>
            <a:ext uri="{FF2B5EF4-FFF2-40B4-BE49-F238E27FC236}">
              <a16:creationId xmlns:a16="http://schemas.microsoft.com/office/drawing/2014/main" id="{00000000-0008-0000-0000-000002000000}"/>
            </a:ext>
          </a:extLst>
        </xdr:cNvPr>
        <xdr:cNvSpPr>
          <a:spLocks/>
        </xdr:cNvSpPr>
      </xdr:nvSpPr>
      <xdr:spPr bwMode="auto">
        <a:xfrm>
          <a:off x="1217295" y="28575"/>
          <a:ext cx="3810" cy="167640"/>
        </a:xfrm>
        <a:prstGeom prst="callout2">
          <a:avLst>
            <a:gd name="adj1" fmla="val 53569"/>
            <a:gd name="adj2" fmla="val 111630"/>
            <a:gd name="adj3" fmla="val 53569"/>
            <a:gd name="adj4" fmla="val 116278"/>
            <a:gd name="adj5" fmla="val 14284"/>
            <a:gd name="adj6" fmla="val 119416"/>
          </a:avLst>
        </a:prstGeom>
        <a:noFill/>
        <a:ln w="9525">
          <a:solidFill>
            <a:srgbClr val="00B05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0" bIns="0" anchor="t" upright="1"/>
        <a:lstStyle/>
        <a:p>
          <a:pPr algn="l" rtl="0">
            <a:defRPr sz="1000"/>
          </a:pPr>
          <a:r>
            <a:rPr lang="fi-FI" sz="800" b="0" i="0" u="none" strike="noStrike" baseline="0">
              <a:solidFill>
                <a:srgbClr val="00B050"/>
              </a:solidFill>
              <a:latin typeface="Helvetica"/>
              <a:cs typeface="Helvetica"/>
            </a:rPr>
            <a:t>Lue ohjeet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1247775</xdr:colOff>
      <xdr:row>0</xdr:row>
      <xdr:rowOff>28575</xdr:rowOff>
    </xdr:from>
    <xdr:to>
      <xdr:col>1</xdr:col>
      <xdr:colOff>1876425</xdr:colOff>
      <xdr:row>1</xdr:row>
      <xdr:rowOff>28575</xdr:rowOff>
    </xdr:to>
    <xdr:sp macro="" textlink="">
      <xdr:nvSpPr>
        <xdr:cNvPr id="2" name="AutoShape 11">
          <a:extLst>
            <a:ext uri="{FF2B5EF4-FFF2-40B4-BE49-F238E27FC236}">
              <a16:creationId xmlns:a16="http://schemas.microsoft.com/office/drawing/2014/main" id="{00000000-0008-0000-0100-000002000000}"/>
            </a:ext>
          </a:extLst>
        </xdr:cNvPr>
        <xdr:cNvSpPr>
          <a:spLocks/>
        </xdr:cNvSpPr>
      </xdr:nvSpPr>
      <xdr:spPr bwMode="auto">
        <a:xfrm>
          <a:off x="1499235" y="28575"/>
          <a:ext cx="628650" cy="167640"/>
        </a:xfrm>
        <a:prstGeom prst="callout2">
          <a:avLst>
            <a:gd name="adj1" fmla="val 53569"/>
            <a:gd name="adj2" fmla="val 111630"/>
            <a:gd name="adj3" fmla="val 53569"/>
            <a:gd name="adj4" fmla="val 116278"/>
            <a:gd name="adj5" fmla="val 14284"/>
            <a:gd name="adj6" fmla="val 119416"/>
          </a:avLst>
        </a:prstGeom>
        <a:noFill/>
        <a:ln w="9525">
          <a:solidFill>
            <a:srgbClr val="00B05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0" bIns="0" anchor="t" upright="1"/>
        <a:lstStyle/>
        <a:p>
          <a:pPr algn="l" rtl="0">
            <a:defRPr sz="1000"/>
          </a:pPr>
          <a:r>
            <a:rPr lang="fi-FI" sz="800" b="0" i="0" u="none" strike="noStrike" baseline="0">
              <a:solidFill>
                <a:srgbClr val="00B050"/>
              </a:solidFill>
              <a:latin typeface="Helvetica"/>
              <a:cs typeface="Helvetica"/>
            </a:rPr>
            <a:t>Lue ohjeet</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Y248"/>
  <sheetViews>
    <sheetView showGridLines="0" tabSelected="1" zoomScaleNormal="100" workbookViewId="0">
      <selection activeCell="C2" sqref="C2:K2"/>
    </sheetView>
  </sheetViews>
  <sheetFormatPr defaultColWidth="8.85546875" defaultRowHeight="12.75" x14ac:dyDescent="0.2"/>
  <cols>
    <col min="1" max="1" width="3.7109375" style="7" customWidth="1"/>
    <col min="2" max="2" width="31.42578125" style="7" customWidth="1"/>
    <col min="3" max="3" width="11.7109375" style="7" customWidth="1"/>
    <col min="4" max="4" width="11" style="7" customWidth="1"/>
    <col min="5" max="5" width="8.5703125" style="7" customWidth="1"/>
    <col min="6" max="6" width="1" style="7" customWidth="1"/>
    <col min="7" max="7" width="2.7109375" style="7" customWidth="1"/>
    <col min="8" max="8" width="10.5703125" style="7" customWidth="1"/>
    <col min="9" max="9" width="0.7109375" style="7" customWidth="1"/>
    <col min="10" max="11" width="11.28515625" style="7" customWidth="1"/>
    <col min="12" max="12" width="5.140625" style="7" customWidth="1"/>
    <col min="13" max="13" width="2.140625" style="7" customWidth="1"/>
    <col min="14" max="14" width="3.7109375" style="7" customWidth="1"/>
    <col min="15" max="15" width="75" style="7" customWidth="1"/>
    <col min="16" max="16" width="4.5703125" style="7" customWidth="1"/>
    <col min="17" max="17" width="4.42578125" style="7" customWidth="1"/>
    <col min="18" max="18" width="12.7109375" style="7" customWidth="1"/>
    <col min="19" max="19" width="13.42578125" style="7" customWidth="1"/>
    <col min="20" max="20" width="12.140625" style="8" customWidth="1"/>
    <col min="21" max="34" width="11" style="8" customWidth="1"/>
    <col min="35" max="48" width="8.85546875" style="8" customWidth="1"/>
    <col min="49" max="51" width="8.85546875" style="7" customWidth="1"/>
    <col min="52" max="16384" width="8.85546875" style="6"/>
  </cols>
  <sheetData>
    <row r="1" spans="1:51" ht="13.15" customHeight="1" x14ac:dyDescent="0.2">
      <c r="A1" s="179"/>
      <c r="B1" s="261" t="s">
        <v>86</v>
      </c>
      <c r="C1" s="347"/>
      <c r="D1" s="347"/>
      <c r="E1" s="347"/>
      <c r="F1" s="347"/>
      <c r="G1" s="347"/>
      <c r="H1" s="347"/>
      <c r="I1" s="347"/>
      <c r="J1" s="347"/>
      <c r="K1" s="348"/>
      <c r="L1" s="26"/>
      <c r="M1" s="18">
        <f t="shared" ref="M1:M32" si="0">$U$56</f>
        <v>-1</v>
      </c>
      <c r="N1" s="6"/>
      <c r="O1" s="349" t="str">
        <f>B1&amp;"                      "&amp;C1</f>
        <v xml:space="preserve">Rakennuskohde                      </v>
      </c>
      <c r="P1" s="350"/>
      <c r="Q1" s="350"/>
      <c r="R1" s="350"/>
      <c r="S1" s="351"/>
      <c r="T1" s="62"/>
      <c r="U1" s="23"/>
      <c r="V1" s="62"/>
      <c r="W1" s="62"/>
      <c r="X1" s="62"/>
      <c r="Y1" s="62"/>
      <c r="Z1" s="23"/>
      <c r="AA1" s="23"/>
      <c r="AB1" s="23"/>
      <c r="AC1" s="23"/>
      <c r="AD1" s="23"/>
      <c r="AE1" s="23"/>
      <c r="AF1" s="23"/>
      <c r="AG1" s="23"/>
      <c r="AH1" s="23"/>
      <c r="AI1" s="23"/>
      <c r="AJ1" s="23"/>
      <c r="AK1" s="23"/>
      <c r="AL1" s="23"/>
      <c r="AM1" s="23"/>
      <c r="AN1" s="23"/>
      <c r="AO1" s="23"/>
      <c r="AP1" s="23"/>
      <c r="AQ1" s="23"/>
      <c r="AR1" s="23"/>
      <c r="AS1" s="23"/>
      <c r="AT1" s="23"/>
      <c r="AU1" s="23"/>
      <c r="AV1" s="23"/>
      <c r="AW1" s="6"/>
      <c r="AX1" s="6"/>
      <c r="AY1" s="6"/>
    </row>
    <row r="2" spans="1:51" ht="13.15" customHeight="1" x14ac:dyDescent="0.2">
      <c r="A2" s="6"/>
      <c r="B2" s="231" t="s">
        <v>85</v>
      </c>
      <c r="C2" s="352"/>
      <c r="D2" s="352"/>
      <c r="E2" s="352"/>
      <c r="F2" s="352"/>
      <c r="G2" s="352"/>
      <c r="H2" s="352"/>
      <c r="I2" s="352"/>
      <c r="J2" s="352"/>
      <c r="K2" s="353"/>
      <c r="L2" s="26"/>
      <c r="M2" s="18">
        <f t="shared" si="0"/>
        <v>-1</v>
      </c>
      <c r="N2" s="6"/>
      <c r="O2" s="354" t="str">
        <f>B2&amp;"              "&amp;C2</f>
        <v xml:space="preserve">Rakennuslupatunnus              </v>
      </c>
      <c r="P2" s="355"/>
      <c r="Q2" s="355"/>
      <c r="R2" s="355"/>
      <c r="S2" s="356"/>
      <c r="T2" s="62"/>
      <c r="U2" s="23"/>
      <c r="V2" s="62"/>
      <c r="W2" s="62"/>
      <c r="X2" s="62"/>
      <c r="Y2" s="62"/>
      <c r="Z2" s="23"/>
      <c r="AA2" s="23"/>
      <c r="AB2" s="23"/>
      <c r="AC2" s="23"/>
      <c r="AD2" s="23"/>
      <c r="AE2" s="23"/>
      <c r="AF2" s="23"/>
      <c r="AG2" s="23"/>
      <c r="AH2" s="23"/>
      <c r="AI2" s="23"/>
      <c r="AJ2" s="23"/>
      <c r="AK2" s="23"/>
      <c r="AL2" s="23"/>
      <c r="AM2" s="23"/>
      <c r="AN2" s="23"/>
      <c r="AO2" s="23"/>
      <c r="AP2" s="23"/>
      <c r="AQ2" s="23"/>
      <c r="AR2" s="23"/>
      <c r="AS2" s="23"/>
      <c r="AT2" s="23"/>
      <c r="AU2" s="23"/>
      <c r="AV2" s="23"/>
      <c r="AW2" s="6"/>
      <c r="AX2" s="6"/>
      <c r="AY2" s="6"/>
    </row>
    <row r="3" spans="1:51" ht="13.15" customHeight="1" x14ac:dyDescent="0.2">
      <c r="A3" s="6"/>
      <c r="B3" s="228" t="s">
        <v>11</v>
      </c>
      <c r="C3" s="357"/>
      <c r="D3" s="357"/>
      <c r="E3" s="357"/>
      <c r="F3" s="357"/>
      <c r="G3" s="357"/>
      <c r="H3" s="357"/>
      <c r="I3" s="357"/>
      <c r="J3" s="357"/>
      <c r="K3" s="357"/>
      <c r="L3" s="26"/>
      <c r="M3" s="18">
        <f t="shared" si="0"/>
        <v>-1</v>
      </c>
      <c r="N3" s="6"/>
      <c r="O3" s="230"/>
      <c r="P3" s="6"/>
      <c r="Q3" s="6"/>
      <c r="R3" s="6"/>
      <c r="S3" s="6"/>
      <c r="T3" s="23"/>
      <c r="U3" s="23"/>
      <c r="V3" s="62"/>
      <c r="W3" s="62"/>
      <c r="X3" s="62"/>
      <c r="Y3" s="62"/>
      <c r="Z3" s="23"/>
      <c r="AA3" s="23"/>
      <c r="AB3" s="23"/>
      <c r="AC3" s="23"/>
      <c r="AD3" s="23"/>
      <c r="AE3" s="23"/>
      <c r="AF3" s="23"/>
      <c r="AG3" s="23"/>
      <c r="AH3" s="23"/>
      <c r="AI3" s="23"/>
      <c r="AJ3" s="23"/>
      <c r="AK3" s="23"/>
      <c r="AL3" s="23"/>
      <c r="AM3" s="23"/>
      <c r="AN3" s="23"/>
      <c r="AO3" s="23"/>
      <c r="AP3" s="23"/>
      <c r="AQ3" s="23"/>
      <c r="AR3" s="23"/>
      <c r="AS3" s="23"/>
      <c r="AT3" s="23"/>
      <c r="AU3" s="23"/>
      <c r="AV3" s="23"/>
      <c r="AW3" s="6"/>
      <c r="AX3" s="6"/>
      <c r="AY3" s="6"/>
    </row>
    <row r="4" spans="1:51" ht="13.15" customHeight="1" thickBot="1" x14ac:dyDescent="0.25">
      <c r="A4" s="6"/>
      <c r="B4" s="228" t="s">
        <v>83</v>
      </c>
      <c r="C4" s="383"/>
      <c r="D4" s="383"/>
      <c r="E4" s="383"/>
      <c r="F4" s="383"/>
      <c r="G4" s="383"/>
      <c r="H4" s="383"/>
      <c r="I4" s="383"/>
      <c r="J4" s="383"/>
      <c r="K4" s="383"/>
      <c r="L4" s="26"/>
      <c r="M4" s="18">
        <f t="shared" si="0"/>
        <v>-1</v>
      </c>
      <c r="N4" s="6"/>
      <c r="O4" s="6"/>
      <c r="P4" s="6"/>
      <c r="Q4" s="6"/>
      <c r="R4" s="6"/>
      <c r="S4" s="6"/>
      <c r="T4" s="23"/>
      <c r="U4" s="23"/>
      <c r="V4" s="62"/>
      <c r="W4" s="62"/>
      <c r="X4" s="62"/>
      <c r="Y4" s="62"/>
      <c r="Z4" s="23"/>
      <c r="AA4" s="23"/>
      <c r="AB4" s="23"/>
      <c r="AC4" s="23"/>
      <c r="AD4" s="23"/>
      <c r="AE4" s="23"/>
      <c r="AF4" s="23"/>
      <c r="AG4" s="23"/>
      <c r="AH4" s="23"/>
      <c r="AI4" s="23"/>
      <c r="AJ4" s="23"/>
      <c r="AK4" s="23"/>
      <c r="AL4" s="23"/>
      <c r="AM4" s="23"/>
      <c r="AN4" s="23"/>
      <c r="AO4" s="23"/>
      <c r="AP4" s="23"/>
      <c r="AQ4" s="23"/>
      <c r="AR4" s="23"/>
      <c r="AS4" s="23"/>
      <c r="AT4" s="23"/>
      <c r="AU4" s="23"/>
      <c r="AV4" s="23"/>
      <c r="AW4" s="6"/>
      <c r="AX4" s="6"/>
      <c r="AY4" s="6"/>
    </row>
    <row r="5" spans="1:51" ht="13.15" customHeight="1" x14ac:dyDescent="0.2">
      <c r="A5" s="6"/>
      <c r="B5" s="228" t="s">
        <v>82</v>
      </c>
      <c r="C5" s="383"/>
      <c r="D5" s="383"/>
      <c r="E5" s="383"/>
      <c r="F5" s="383"/>
      <c r="G5" s="383"/>
      <c r="H5" s="383"/>
      <c r="I5" s="383"/>
      <c r="J5" s="383"/>
      <c r="K5" s="383"/>
      <c r="L5" s="26"/>
      <c r="M5" s="18">
        <f t="shared" si="0"/>
        <v>-1</v>
      </c>
      <c r="N5" s="229"/>
      <c r="O5" s="69" t="s">
        <v>81</v>
      </c>
      <c r="P5" s="113"/>
      <c r="Q5" s="113"/>
      <c r="R5" s="113"/>
      <c r="S5" s="112"/>
      <c r="T5" s="62"/>
      <c r="U5" s="62"/>
      <c r="V5" s="62"/>
      <c r="W5" s="62"/>
      <c r="X5" s="62"/>
      <c r="Y5" s="62"/>
      <c r="Z5" s="23"/>
      <c r="AA5" s="23"/>
      <c r="AB5" s="23"/>
      <c r="AC5" s="23"/>
      <c r="AD5" s="23"/>
      <c r="AE5" s="23"/>
      <c r="AF5" s="23"/>
      <c r="AG5" s="23"/>
      <c r="AH5" s="23"/>
      <c r="AI5" s="23"/>
      <c r="AJ5" s="23"/>
      <c r="AK5" s="23"/>
      <c r="AL5" s="23"/>
      <c r="AM5" s="23"/>
      <c r="AN5" s="23"/>
      <c r="AO5" s="23"/>
      <c r="AP5" s="23"/>
      <c r="AQ5" s="23"/>
      <c r="AR5" s="23"/>
      <c r="AS5" s="23"/>
      <c r="AT5" s="23"/>
      <c r="AU5" s="23"/>
      <c r="AV5" s="23"/>
      <c r="AW5" s="6"/>
      <c r="AX5" s="6"/>
      <c r="AY5" s="6"/>
    </row>
    <row r="6" spans="1:51" ht="13.15" customHeight="1" x14ac:dyDescent="0.2">
      <c r="A6" s="6"/>
      <c r="B6" s="228" t="s">
        <v>80</v>
      </c>
      <c r="C6" s="386"/>
      <c r="D6" s="387"/>
      <c r="E6" s="387"/>
      <c r="F6" s="387"/>
      <c r="G6" s="387"/>
      <c r="H6" s="387"/>
      <c r="I6" s="387"/>
      <c r="J6" s="387"/>
      <c r="K6" s="387"/>
      <c r="L6" s="26"/>
      <c r="M6" s="18">
        <f t="shared" si="0"/>
        <v>-1</v>
      </c>
      <c r="N6" s="227"/>
      <c r="O6" s="226"/>
      <c r="P6" s="106"/>
      <c r="Q6" s="105"/>
      <c r="R6" s="225"/>
      <c r="S6" s="104"/>
      <c r="T6" s="62"/>
      <c r="U6" s="62"/>
      <c r="V6" s="62"/>
      <c r="W6" s="62"/>
      <c r="X6" s="62"/>
      <c r="Y6" s="62"/>
      <c r="Z6" s="23"/>
      <c r="AA6" s="23"/>
      <c r="AB6" s="23"/>
      <c r="AC6" s="23"/>
      <c r="AD6" s="23"/>
      <c r="AE6" s="23"/>
      <c r="AF6" s="23"/>
      <c r="AG6" s="23"/>
      <c r="AH6" s="23"/>
      <c r="AI6" s="23"/>
      <c r="AJ6" s="23"/>
      <c r="AK6" s="23"/>
      <c r="AL6" s="23"/>
      <c r="AM6" s="23"/>
      <c r="AN6" s="23"/>
      <c r="AO6" s="23"/>
      <c r="AP6" s="23"/>
      <c r="AQ6" s="23"/>
      <c r="AR6" s="23"/>
      <c r="AS6" s="23"/>
      <c r="AT6" s="23"/>
      <c r="AU6" s="23"/>
      <c r="AV6" s="23"/>
      <c r="AW6" s="6"/>
      <c r="AX6" s="6"/>
      <c r="AY6" s="6"/>
    </row>
    <row r="7" spans="1:51" ht="13.15" customHeight="1" x14ac:dyDescent="0.2">
      <c r="A7" s="6"/>
      <c r="B7" s="277" t="s">
        <v>79</v>
      </c>
      <c r="C7" s="224" t="str">
        <f>IF($U$56=1,"TÄYTTÄÄ RAKENTEELLISEN ENERGIATEHOKKUUDEN VAATIMUKSET","EI TÄYTÄ RAKENTEELLISEN ENERGIATEHOKKUUDEN VAATIMUKSIA")</f>
        <v>EI TÄYTÄ RAKENTEELLISEN ENERGIATEHOKKUUDEN VAATIMUKSIA</v>
      </c>
      <c r="D7" s="223"/>
      <c r="E7" s="5"/>
      <c r="F7" s="5"/>
      <c r="G7" s="5"/>
      <c r="H7" s="5"/>
      <c r="I7" s="5"/>
      <c r="J7" s="5"/>
      <c r="K7" s="222"/>
      <c r="L7" s="26"/>
      <c r="M7" s="18">
        <f t="shared" si="0"/>
        <v>-1</v>
      </c>
      <c r="N7" s="6"/>
      <c r="O7" s="287" t="s">
        <v>78</v>
      </c>
      <c r="P7" s="99"/>
      <c r="Q7" s="129"/>
      <c r="R7" s="129"/>
      <c r="S7" s="128"/>
      <c r="T7" s="62"/>
      <c r="U7" s="62"/>
      <c r="V7" s="62"/>
      <c r="W7" s="62"/>
      <c r="X7" s="62"/>
      <c r="Y7" s="62"/>
      <c r="Z7" s="23"/>
      <c r="AA7" s="23"/>
      <c r="AB7" s="23"/>
      <c r="AC7" s="23"/>
      <c r="AD7" s="23"/>
      <c r="AE7" s="23"/>
      <c r="AF7" s="23"/>
      <c r="AG7" s="23"/>
      <c r="AH7" s="23"/>
      <c r="AI7" s="23"/>
      <c r="AJ7" s="23"/>
      <c r="AK7" s="23"/>
      <c r="AL7" s="23"/>
      <c r="AM7" s="23"/>
      <c r="AN7" s="23"/>
      <c r="AO7" s="23"/>
      <c r="AP7" s="23"/>
      <c r="AQ7" s="23"/>
      <c r="AR7" s="23"/>
      <c r="AS7" s="23"/>
      <c r="AT7" s="23"/>
      <c r="AU7" s="23"/>
      <c r="AV7" s="23"/>
      <c r="AW7" s="6"/>
      <c r="AX7" s="6"/>
      <c r="AY7" s="6"/>
    </row>
    <row r="8" spans="1:51" ht="13.15" customHeight="1" x14ac:dyDescent="0.2">
      <c r="A8" s="6"/>
      <c r="B8" s="129"/>
      <c r="C8" s="221"/>
      <c r="D8" s="16"/>
      <c r="E8" s="4"/>
      <c r="F8" s="4"/>
      <c r="G8" s="4"/>
      <c r="H8" s="220"/>
      <c r="I8" s="4"/>
      <c r="J8" s="220"/>
      <c r="K8" s="219"/>
      <c r="L8" s="26"/>
      <c r="M8" s="18">
        <f t="shared" si="0"/>
        <v>-1</v>
      </c>
      <c r="N8" s="44"/>
      <c r="O8" s="33" t="s">
        <v>77</v>
      </c>
      <c r="P8" s="130" t="s">
        <v>47</v>
      </c>
      <c r="Q8" s="130" t="s">
        <v>46</v>
      </c>
      <c r="R8" s="129"/>
      <c r="S8" s="128"/>
      <c r="T8" s="62"/>
      <c r="U8" s="62"/>
      <c r="V8" s="62"/>
      <c r="W8" s="62"/>
      <c r="X8" s="62"/>
      <c r="Y8" s="62"/>
      <c r="Z8" s="23"/>
      <c r="AA8" s="23"/>
      <c r="AB8" s="23"/>
      <c r="AC8" s="23"/>
      <c r="AD8" s="23"/>
      <c r="AE8" s="23"/>
      <c r="AF8" s="23"/>
      <c r="AG8" s="23"/>
      <c r="AH8" s="23"/>
      <c r="AI8" s="23"/>
      <c r="AJ8" s="23"/>
      <c r="AK8" s="23"/>
      <c r="AL8" s="23"/>
      <c r="AM8" s="23"/>
      <c r="AN8" s="23"/>
      <c r="AO8" s="23"/>
      <c r="AP8" s="23"/>
      <c r="AQ8" s="23"/>
      <c r="AR8" s="23"/>
      <c r="AS8" s="23"/>
      <c r="AT8" s="23"/>
      <c r="AU8" s="23"/>
      <c r="AV8" s="23"/>
      <c r="AW8" s="6"/>
      <c r="AX8" s="6"/>
      <c r="AY8" s="6"/>
    </row>
    <row r="9" spans="1:51" ht="13.15" customHeight="1" x14ac:dyDescent="0.2">
      <c r="A9" s="6"/>
      <c r="B9" s="218" t="s">
        <v>90</v>
      </c>
      <c r="C9" s="44"/>
      <c r="D9" s="217"/>
      <c r="E9" s="216" t="s">
        <v>76</v>
      </c>
      <c r="G9" s="216"/>
      <c r="H9" s="215"/>
      <c r="I9" s="214"/>
      <c r="J9" s="213"/>
      <c r="K9" s="232">
        <f>D22+D23+D29+C30</f>
        <v>0</v>
      </c>
      <c r="L9" s="233"/>
      <c r="M9" s="178">
        <f t="shared" si="0"/>
        <v>-1</v>
      </c>
      <c r="N9" s="44"/>
      <c r="O9" s="33" t="s">
        <v>75</v>
      </c>
      <c r="P9" s="212" t="str">
        <f>IF(((((0.15*C11)&lt;=(0.5*K10))*(ABS((C29+C31+C32)-(INT((10*(0.15*C11)+0.5))/10))&lt;0.5)*1+((0.15*C11)&gt;(0.5*K10))*(ABS((C29+C31+C32)-(0.5*K10))&lt;0.5)*1)=1)*(C11&lt;&gt;0),"v","")</f>
        <v/>
      </c>
      <c r="Q9" s="155" t="str">
        <f>IF((P9=""),"x","")</f>
        <v>x</v>
      </c>
      <c r="R9" s="211"/>
      <c r="S9" s="210"/>
      <c r="T9" s="209"/>
      <c r="U9" s="23"/>
      <c r="V9" s="102"/>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6"/>
      <c r="AX9" s="6"/>
      <c r="AY9" s="6"/>
    </row>
    <row r="10" spans="1:51" ht="13.15" customHeight="1" x14ac:dyDescent="0.2">
      <c r="A10" s="6"/>
      <c r="B10" s="278" t="s">
        <v>1</v>
      </c>
      <c r="C10" s="188"/>
      <c r="D10" s="187" t="s">
        <v>2</v>
      </c>
      <c r="E10" s="129" t="str">
        <f>" Julkisivupinta-ala on "&amp;K10&amp;" m²"</f>
        <v xml:space="preserve"> Julkisivupinta-ala on 0 m²</v>
      </c>
      <c r="F10" s="191"/>
      <c r="G10" s="35"/>
      <c r="H10" s="191"/>
      <c r="I10" s="35"/>
      <c r="J10" s="191"/>
      <c r="K10" s="234">
        <f>INT(K9+0.5)</f>
        <v>0</v>
      </c>
      <c r="L10" s="233"/>
      <c r="M10" s="178">
        <f t="shared" si="0"/>
        <v>-1</v>
      </c>
      <c r="N10" s="358" t="str">
        <f>"        "&amp;A48</f>
        <v xml:space="preserve">        © Ympäristöministeriö, Rakenteellisen energiatehokkuuden laskin 2018 (versio lokakuu 2017)</v>
      </c>
      <c r="O10" s="33" t="s">
        <v>74</v>
      </c>
      <c r="P10" s="208" t="str">
        <f>IF((ABS(C33-D33)&lt;0.5)*(C33&lt;&gt;0),"v","")</f>
        <v/>
      </c>
      <c r="Q10" s="155" t="str">
        <f>IF((ABS(C33-D33)&lt;0.5),"","x")</f>
        <v/>
      </c>
      <c r="R10" s="159"/>
      <c r="S10" s="158"/>
      <c r="T10" s="23"/>
      <c r="U10" s="23"/>
      <c r="V10" s="102"/>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6"/>
      <c r="AX10" s="6"/>
      <c r="AY10" s="6"/>
    </row>
    <row r="11" spans="1:51" ht="13.15" customHeight="1" x14ac:dyDescent="0.2">
      <c r="A11" s="6"/>
      <c r="B11" s="278" t="s">
        <v>73</v>
      </c>
      <c r="C11" s="188"/>
      <c r="D11" s="187" t="s">
        <v>0</v>
      </c>
      <c r="E11" s="197" t="str">
        <f>" Ikkunapinta-ala on "&amp;L11&amp;" % maanpäällisestä kerrostasoalasta"</f>
        <v xml:space="preserve"> Ikkunapinta-ala on 0 % maanpäällisestä kerrostasoalasta</v>
      </c>
      <c r="F11" s="191"/>
      <c r="G11" s="35"/>
      <c r="H11" s="191"/>
      <c r="I11" s="191"/>
      <c r="J11" s="207"/>
      <c r="K11" s="235"/>
      <c r="L11" s="236">
        <f>INT((D29+D31+D32)/(C11+0.000001)*100+0.5)</f>
        <v>0</v>
      </c>
      <c r="M11" s="178">
        <f t="shared" si="0"/>
        <v>-1</v>
      </c>
      <c r="N11" s="358"/>
      <c r="O11" s="138"/>
      <c r="P11" s="184"/>
      <c r="Q11" s="206"/>
      <c r="R11" s="205"/>
      <c r="S11" s="204"/>
      <c r="T11" s="23"/>
      <c r="U11" s="9"/>
      <c r="V11" s="9"/>
      <c r="W11" s="9"/>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6"/>
      <c r="AX11" s="6"/>
      <c r="AY11" s="6"/>
    </row>
    <row r="12" spans="1:51" ht="13.15" customHeight="1" x14ac:dyDescent="0.2">
      <c r="A12" s="6"/>
      <c r="B12" s="278" t="s">
        <v>14</v>
      </c>
      <c r="C12" s="188"/>
      <c r="D12" s="187" t="s">
        <v>0</v>
      </c>
      <c r="E12" s="203" t="str">
        <f>" Ikkunapinta-ala on "&amp;L12&amp;" % julkisivun pinta-alasta"</f>
        <v xml:space="preserve"> Ikkunapinta-ala on 0 % julkisivun pinta-alasta</v>
      </c>
      <c r="F12" s="191"/>
      <c r="G12" s="197"/>
      <c r="H12" s="191"/>
      <c r="I12" s="202"/>
      <c r="J12" s="196"/>
      <c r="K12" s="235"/>
      <c r="L12" s="236">
        <f>INT((D29+D31+D32)/(K10+0.000001)*100+0.5)</f>
        <v>0</v>
      </c>
      <c r="M12" s="178">
        <f t="shared" si="0"/>
        <v>-1</v>
      </c>
      <c r="N12" s="358"/>
      <c r="O12" s="287" t="s">
        <v>72</v>
      </c>
      <c r="P12" s="201"/>
      <c r="Q12" s="200"/>
      <c r="R12" s="159"/>
      <c r="S12" s="158"/>
      <c r="T12" s="23"/>
      <c r="U12" s="9"/>
      <c r="V12" s="9"/>
      <c r="W12" s="9"/>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6"/>
      <c r="AX12" s="6"/>
      <c r="AY12" s="6"/>
    </row>
    <row r="13" spans="1:51" ht="13.15" customHeight="1" x14ac:dyDescent="0.2">
      <c r="A13" s="6"/>
      <c r="B13" s="278" t="s">
        <v>89</v>
      </c>
      <c r="C13" s="199"/>
      <c r="D13" s="198"/>
      <c r="E13" s="35" t="str">
        <f>" Lämpöhäviö on "&amp;L13&amp;" % vertailutasosta"</f>
        <v xml:space="preserve"> Lämpöhäviö on 0 % vertailutasosta</v>
      </c>
      <c r="F13" s="197"/>
      <c r="G13" s="197"/>
      <c r="H13" s="191"/>
      <c r="I13" s="129"/>
      <c r="J13" s="196"/>
      <c r="K13" s="235"/>
      <c r="L13" s="237">
        <f>INT(K53/(J53+0.000001)*100+0.5)</f>
        <v>0</v>
      </c>
      <c r="M13" s="178">
        <f t="shared" si="0"/>
        <v>-1</v>
      </c>
      <c r="N13" s="358"/>
      <c r="O13" s="90"/>
      <c r="P13" s="130" t="s">
        <v>47</v>
      </c>
      <c r="Q13" s="130" t="s">
        <v>46</v>
      </c>
      <c r="R13" s="159" t="s">
        <v>59</v>
      </c>
      <c r="S13" s="158" t="s">
        <v>53</v>
      </c>
      <c r="T13" s="62"/>
      <c r="U13" s="9"/>
      <c r="V13" s="9"/>
      <c r="W13" s="9"/>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6"/>
      <c r="AX13" s="6"/>
      <c r="AY13" s="6"/>
    </row>
    <row r="14" spans="1:51" ht="13.15" customHeight="1" x14ac:dyDescent="0.2">
      <c r="A14" s="6"/>
      <c r="B14" s="359" t="str">
        <f>IF(C13=2,"Ilmanvaihdon huoneistokohtainen ohjausmahdollisuus (0 tai 1)","")</f>
        <v/>
      </c>
      <c r="C14" s="360"/>
      <c r="D14" s="195"/>
      <c r="E14" s="191"/>
      <c r="F14" s="194"/>
      <c r="G14" s="193"/>
      <c r="H14" s="191"/>
      <c r="I14" s="192"/>
      <c r="J14" s="191"/>
      <c r="K14" s="235"/>
      <c r="L14" s="238"/>
      <c r="M14" s="178">
        <f t="shared" si="0"/>
        <v>-1</v>
      </c>
      <c r="N14" s="358"/>
      <c r="O14" s="33" t="s">
        <v>107</v>
      </c>
      <c r="P14" s="156" t="str">
        <f>IF((S14&lt;=R14)*(S14&lt;&gt;0),"v","")</f>
        <v/>
      </c>
      <c r="Q14" s="155" t="str">
        <f>IF((P14=""),"x","")</f>
        <v>x</v>
      </c>
      <c r="R14" s="190">
        <f>4</f>
        <v>4</v>
      </c>
      <c r="S14" s="189">
        <f>D40</f>
        <v>0</v>
      </c>
      <c r="T14" s="62"/>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6"/>
      <c r="AX14" s="6"/>
      <c r="AY14" s="6"/>
    </row>
    <row r="15" spans="1:51" ht="12.75" customHeight="1" x14ac:dyDescent="0.2">
      <c r="A15" s="6"/>
      <c r="B15" s="278" t="s">
        <v>71</v>
      </c>
      <c r="C15" s="188"/>
      <c r="D15" s="187" t="s">
        <v>70</v>
      </c>
      <c r="E15" s="179"/>
      <c r="F15" s="162"/>
      <c r="G15" s="162"/>
      <c r="H15" s="162"/>
      <c r="I15" s="162"/>
      <c r="J15" s="186"/>
      <c r="K15" s="239"/>
      <c r="L15" s="233">
        <f>(C15&lt;2)*35+(C15=2)*24+(C15&gt;2)*(C15&lt;5)*20+(C15&gt;4)*15</f>
        <v>35</v>
      </c>
      <c r="M15" s="178">
        <f t="shared" si="0"/>
        <v>-1</v>
      </c>
      <c r="N15" s="358"/>
      <c r="O15" s="185"/>
      <c r="P15" s="184"/>
      <c r="Q15" s="183"/>
      <c r="R15" s="182"/>
      <c r="S15" s="181"/>
      <c r="T15" s="62"/>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6"/>
      <c r="AX15" s="6"/>
      <c r="AY15" s="6"/>
    </row>
    <row r="16" spans="1:51" ht="12" customHeight="1" thickBot="1" x14ac:dyDescent="0.25">
      <c r="A16" s="6"/>
      <c r="B16" s="44"/>
      <c r="C16" s="180"/>
      <c r="D16" s="44"/>
      <c r="E16" s="16"/>
      <c r="F16" s="44"/>
      <c r="G16" s="6"/>
      <c r="H16" s="6"/>
      <c r="I16" s="179"/>
      <c r="J16" s="6"/>
      <c r="K16" s="6"/>
      <c r="L16" s="26"/>
      <c r="M16" s="178">
        <f t="shared" si="0"/>
        <v>-1</v>
      </c>
      <c r="N16" s="358"/>
      <c r="O16" s="90" t="s">
        <v>26</v>
      </c>
      <c r="P16" s="163"/>
      <c r="Q16" s="162"/>
      <c r="R16" s="129"/>
      <c r="S16" s="128"/>
      <c r="T16" s="62"/>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6"/>
      <c r="AX16" s="6"/>
      <c r="AY16" s="6"/>
    </row>
    <row r="17" spans="1:51" ht="13.15" customHeight="1" x14ac:dyDescent="0.2">
      <c r="A17" s="6"/>
      <c r="B17" s="69" t="s">
        <v>69</v>
      </c>
      <c r="C17" s="113"/>
      <c r="D17" s="113"/>
      <c r="E17" s="113"/>
      <c r="F17" s="113"/>
      <c r="G17" s="113"/>
      <c r="H17" s="112"/>
      <c r="I17" s="16"/>
      <c r="J17" s="361" t="s">
        <v>68</v>
      </c>
      <c r="K17" s="362"/>
      <c r="L17" s="26"/>
      <c r="M17" s="18">
        <f t="shared" si="0"/>
        <v>-1</v>
      </c>
      <c r="N17" s="358"/>
      <c r="O17" s="283"/>
      <c r="P17" s="130" t="s">
        <v>47</v>
      </c>
      <c r="Q17" s="130" t="s">
        <v>46</v>
      </c>
      <c r="R17" s="159" t="s">
        <v>67</v>
      </c>
      <c r="S17" s="158" t="s">
        <v>53</v>
      </c>
      <c r="T17" s="62"/>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6"/>
      <c r="AX17" s="6"/>
      <c r="AY17" s="6"/>
    </row>
    <row r="18" spans="1:51" ht="12.75" customHeight="1" x14ac:dyDescent="0.2">
      <c r="A18" s="6"/>
      <c r="B18" s="279"/>
      <c r="C18" s="320" t="s">
        <v>66</v>
      </c>
      <c r="D18" s="363"/>
      <c r="E18" s="320" t="s">
        <v>65</v>
      </c>
      <c r="F18" s="321"/>
      <c r="G18" s="321"/>
      <c r="H18" s="365"/>
      <c r="I18" s="177"/>
      <c r="J18" s="366" t="s">
        <v>64</v>
      </c>
      <c r="K18" s="365"/>
      <c r="L18" s="26"/>
      <c r="M18" s="18">
        <f t="shared" si="0"/>
        <v>-1</v>
      </c>
      <c r="N18" s="358"/>
      <c r="O18" s="33" t="s">
        <v>63</v>
      </c>
      <c r="P18" s="156" t="str">
        <f>IF((S18&lt;=R18)*(R18&lt;&gt;0),"v","")</f>
        <v/>
      </c>
      <c r="Q18" s="155" t="str">
        <f>IF((P18=""),"x","")</f>
        <v>x</v>
      </c>
      <c r="R18" s="176">
        <f>J53</f>
        <v>0</v>
      </c>
      <c r="S18" s="175">
        <f>K53</f>
        <v>0</v>
      </c>
      <c r="T18" s="62"/>
      <c r="U18" s="120">
        <f>MIN(0.5*K4,0.15*C5)</f>
        <v>0</v>
      </c>
      <c r="V18" s="62"/>
      <c r="W18" s="9"/>
      <c r="X18" s="9"/>
      <c r="Y18" s="9"/>
      <c r="Z18" s="9"/>
      <c r="AA18" s="62"/>
      <c r="AB18" s="62"/>
      <c r="AC18" s="62"/>
      <c r="AD18" s="23"/>
      <c r="AE18" s="23"/>
      <c r="AF18" s="23"/>
      <c r="AG18" s="23"/>
      <c r="AH18" s="23"/>
      <c r="AI18" s="23"/>
      <c r="AJ18" s="23"/>
      <c r="AK18" s="23"/>
      <c r="AL18" s="23"/>
      <c r="AM18" s="23"/>
      <c r="AN18" s="23"/>
      <c r="AO18" s="23"/>
      <c r="AP18" s="23"/>
      <c r="AQ18" s="23"/>
      <c r="AR18" s="23"/>
      <c r="AS18" s="23"/>
      <c r="AT18" s="23"/>
      <c r="AU18" s="23"/>
      <c r="AV18" s="23"/>
      <c r="AW18" s="6"/>
      <c r="AX18" s="6"/>
      <c r="AY18" s="6"/>
    </row>
    <row r="19" spans="1:51" ht="12.75" customHeight="1" x14ac:dyDescent="0.2">
      <c r="A19" s="6"/>
      <c r="B19" s="279"/>
      <c r="C19" s="322"/>
      <c r="D19" s="364"/>
      <c r="E19" s="322"/>
      <c r="F19" s="323"/>
      <c r="G19" s="323"/>
      <c r="H19" s="341"/>
      <c r="I19" s="173"/>
      <c r="J19" s="340"/>
      <c r="K19" s="341"/>
      <c r="L19" s="26"/>
      <c r="M19" s="18">
        <f t="shared" si="0"/>
        <v>-1</v>
      </c>
      <c r="N19" s="358"/>
      <c r="O19" s="144"/>
      <c r="P19" s="143"/>
      <c r="Q19" s="142"/>
      <c r="R19" s="141"/>
      <c r="S19" s="140"/>
      <c r="T19" s="62"/>
      <c r="U19" s="243"/>
      <c r="V19" s="243"/>
      <c r="W19" s="240"/>
      <c r="X19" s="9"/>
      <c r="Y19" s="9"/>
      <c r="Z19" s="9"/>
      <c r="AA19" s="62"/>
      <c r="AB19" s="62"/>
      <c r="AC19" s="62"/>
      <c r="AD19" s="23"/>
      <c r="AE19" s="23"/>
      <c r="AF19" s="23"/>
      <c r="AG19" s="23"/>
      <c r="AH19" s="23"/>
      <c r="AI19" s="23"/>
      <c r="AJ19" s="23"/>
      <c r="AK19" s="23"/>
      <c r="AL19" s="23"/>
      <c r="AM19" s="23"/>
      <c r="AN19" s="23"/>
      <c r="AO19" s="23"/>
      <c r="AP19" s="23"/>
      <c r="AQ19" s="23"/>
      <c r="AR19" s="23"/>
      <c r="AS19" s="23"/>
      <c r="AT19" s="23"/>
      <c r="AU19" s="23"/>
      <c r="AV19" s="23"/>
      <c r="AW19" s="6"/>
      <c r="AX19" s="6"/>
      <c r="AY19" s="6"/>
    </row>
    <row r="20" spans="1:51" ht="12.75" customHeight="1" x14ac:dyDescent="0.2">
      <c r="A20" s="6"/>
      <c r="B20" s="90" t="s">
        <v>62</v>
      </c>
      <c r="C20" s="333" t="s">
        <v>34</v>
      </c>
      <c r="D20" s="333" t="s">
        <v>33</v>
      </c>
      <c r="E20" s="367" t="s">
        <v>34</v>
      </c>
      <c r="F20" s="174"/>
      <c r="G20" s="384" t="s">
        <v>33</v>
      </c>
      <c r="H20" s="377"/>
      <c r="I20" s="173"/>
      <c r="J20" s="345" t="s">
        <v>25</v>
      </c>
      <c r="K20" s="377" t="s">
        <v>18</v>
      </c>
      <c r="L20" s="26"/>
      <c r="M20" s="18">
        <f t="shared" si="0"/>
        <v>-1</v>
      </c>
      <c r="N20" s="358"/>
      <c r="O20" s="90" t="s">
        <v>61</v>
      </c>
      <c r="P20" s="163"/>
      <c r="Q20" s="162"/>
      <c r="R20" s="129"/>
      <c r="S20" s="128"/>
      <c r="T20" s="62"/>
      <c r="U20" s="243"/>
      <c r="V20" s="252"/>
      <c r="W20" s="240"/>
      <c r="X20" s="9"/>
      <c r="Y20" s="9"/>
      <c r="Z20" s="9"/>
      <c r="AA20" s="102"/>
      <c r="AB20" s="62"/>
      <c r="AC20" s="62"/>
      <c r="AD20" s="23"/>
      <c r="AE20" s="102"/>
      <c r="AF20" s="23"/>
      <c r="AG20" s="102"/>
      <c r="AH20" s="23"/>
      <c r="AI20" s="23"/>
      <c r="AJ20" s="23"/>
      <c r="AK20" s="23"/>
      <c r="AL20" s="23"/>
      <c r="AM20" s="23"/>
      <c r="AN20" s="23"/>
      <c r="AO20" s="23"/>
      <c r="AP20" s="23"/>
      <c r="AQ20" s="23"/>
      <c r="AR20" s="23"/>
      <c r="AS20" s="23"/>
      <c r="AT20" s="23"/>
      <c r="AU20" s="23"/>
      <c r="AV20" s="23"/>
      <c r="AW20" s="6"/>
      <c r="AX20" s="6"/>
      <c r="AY20" s="6"/>
    </row>
    <row r="21" spans="1:51" ht="12.75" customHeight="1" x14ac:dyDescent="0.2">
      <c r="A21" s="6"/>
      <c r="B21" s="280" t="s">
        <v>60</v>
      </c>
      <c r="C21" s="333"/>
      <c r="D21" s="333"/>
      <c r="E21" s="368"/>
      <c r="F21" s="172"/>
      <c r="G21" s="385"/>
      <c r="H21" s="378"/>
      <c r="I21" s="171"/>
      <c r="J21" s="346"/>
      <c r="K21" s="378"/>
      <c r="L21" s="26"/>
      <c r="M21" s="18">
        <f t="shared" si="0"/>
        <v>-1</v>
      </c>
      <c r="N21" s="358"/>
      <c r="O21" s="288"/>
      <c r="P21" s="130" t="s">
        <v>47</v>
      </c>
      <c r="Q21" s="130" t="s">
        <v>46</v>
      </c>
      <c r="R21" s="159"/>
      <c r="S21" s="158"/>
      <c r="T21" s="62"/>
      <c r="U21" s="243"/>
      <c r="V21" s="243"/>
      <c r="W21" s="240"/>
      <c r="X21" s="9"/>
      <c r="Y21" s="9"/>
      <c r="Z21" s="9"/>
      <c r="AA21" s="170"/>
      <c r="AB21" s="62"/>
      <c r="AC21" s="62"/>
      <c r="AD21" s="23"/>
      <c r="AE21" s="23"/>
      <c r="AF21" s="23"/>
      <c r="AG21" s="23"/>
      <c r="AH21" s="23"/>
      <c r="AI21" s="23"/>
      <c r="AJ21" s="23"/>
      <c r="AK21" s="23"/>
      <c r="AL21" s="23"/>
      <c r="AM21" s="23"/>
      <c r="AN21" s="23"/>
      <c r="AO21" s="23"/>
      <c r="AP21" s="23"/>
      <c r="AQ21" s="23"/>
      <c r="AR21" s="23"/>
      <c r="AS21" s="23"/>
      <c r="AT21" s="23"/>
      <c r="AU21" s="23"/>
      <c r="AV21" s="23"/>
      <c r="AW21" s="6"/>
      <c r="AX21" s="6"/>
      <c r="AY21" s="6"/>
    </row>
    <row r="22" spans="1:51" ht="12.75" customHeight="1" x14ac:dyDescent="0.2">
      <c r="A22" s="6"/>
      <c r="B22" s="83" t="s">
        <v>3</v>
      </c>
      <c r="C22" s="167">
        <f>(D22+((D22+D23)=0)*((D29+C30)&gt;0)*1E-50)/(D22+D23+1E-50)*(D22+D23+D29-C29)</f>
        <v>0</v>
      </c>
      <c r="D22" s="169"/>
      <c r="E22" s="373">
        <f>(C13&lt;2)*0.12+(C13&gt;=2)*0.14</f>
        <v>0.12</v>
      </c>
      <c r="F22" s="374"/>
      <c r="G22" s="369"/>
      <c r="H22" s="370"/>
      <c r="I22" s="168"/>
      <c r="J22" s="82">
        <f t="shared" ref="J22:J32" si="1">C22*E22</f>
        <v>0</v>
      </c>
      <c r="K22" s="151">
        <f>D22*G22</f>
        <v>0</v>
      </c>
      <c r="L22" s="26"/>
      <c r="M22" s="18">
        <f t="shared" si="0"/>
        <v>-1</v>
      </c>
      <c r="N22" s="358"/>
      <c r="O22" s="288" t="s">
        <v>96</v>
      </c>
      <c r="P22" s="156" t="str">
        <f>IF((J58&lt;&gt;""),"v","")</f>
        <v/>
      </c>
      <c r="Q22" s="155" t="str">
        <f>IF((P22=""),"x","")</f>
        <v>x</v>
      </c>
      <c r="R22" s="270"/>
      <c r="S22" s="275"/>
      <c r="T22" s="150"/>
      <c r="U22" s="243"/>
      <c r="V22" s="243"/>
      <c r="W22" s="240"/>
      <c r="X22" s="9"/>
      <c r="Y22" s="9"/>
      <c r="Z22" s="9"/>
      <c r="AA22" s="62"/>
      <c r="AB22" s="62"/>
      <c r="AC22" s="62"/>
      <c r="AD22" s="23"/>
      <c r="AE22" s="23"/>
      <c r="AF22" s="23"/>
      <c r="AG22" s="23"/>
      <c r="AH22" s="23"/>
      <c r="AI22" s="23"/>
      <c r="AJ22" s="23"/>
      <c r="AK22" s="23"/>
      <c r="AL22" s="23"/>
      <c r="AM22" s="23"/>
      <c r="AN22" s="23"/>
      <c r="AO22" s="23"/>
      <c r="AP22" s="23"/>
      <c r="AQ22" s="23"/>
      <c r="AR22" s="23"/>
      <c r="AS22" s="23"/>
      <c r="AT22" s="23"/>
      <c r="AU22" s="23"/>
      <c r="AV22" s="23"/>
      <c r="AW22" s="6"/>
      <c r="AX22" s="6"/>
      <c r="AY22" s="6"/>
    </row>
    <row r="23" spans="1:51" ht="12.75" customHeight="1" x14ac:dyDescent="0.2">
      <c r="A23" s="6"/>
      <c r="B23" s="281" t="s">
        <v>103</v>
      </c>
      <c r="C23" s="167">
        <f>D23/(D22+D23+1E-50)*(D22+D23+D29-C29)</f>
        <v>0</v>
      </c>
      <c r="D23" s="166"/>
      <c r="E23" s="373">
        <f>E22</f>
        <v>0.12</v>
      </c>
      <c r="F23" s="374"/>
      <c r="G23" s="369"/>
      <c r="H23" s="370"/>
      <c r="I23" s="168"/>
      <c r="J23" s="82">
        <f t="shared" si="1"/>
        <v>0</v>
      </c>
      <c r="K23" s="151">
        <f>D23*G23</f>
        <v>0</v>
      </c>
      <c r="L23" s="26"/>
      <c r="M23" s="18">
        <f t="shared" si="0"/>
        <v>-1</v>
      </c>
      <c r="N23" s="358"/>
      <c r="O23" s="289"/>
      <c r="P23" s="271"/>
      <c r="Q23" s="272"/>
      <c r="R23" s="159" t="s">
        <v>59</v>
      </c>
      <c r="S23" s="158" t="s">
        <v>53</v>
      </c>
      <c r="T23" s="150"/>
      <c r="U23" s="253"/>
      <c r="V23" s="243"/>
      <c r="W23" s="240"/>
      <c r="X23" s="9"/>
      <c r="Y23" s="9"/>
      <c r="Z23" s="9"/>
      <c r="AA23" s="62"/>
      <c r="AB23" s="62"/>
      <c r="AC23" s="62"/>
      <c r="AD23" s="23"/>
      <c r="AE23" s="23"/>
      <c r="AF23" s="23"/>
      <c r="AG23" s="23"/>
      <c r="AH23" s="23"/>
      <c r="AI23" s="23"/>
      <c r="AJ23" s="23"/>
      <c r="AK23" s="23"/>
      <c r="AL23" s="23"/>
      <c r="AM23" s="23"/>
      <c r="AN23" s="23"/>
      <c r="AO23" s="23"/>
      <c r="AP23" s="23"/>
      <c r="AQ23" s="23"/>
      <c r="AR23" s="23"/>
      <c r="AS23" s="23"/>
      <c r="AT23" s="23"/>
      <c r="AU23" s="23"/>
      <c r="AV23" s="23"/>
      <c r="AW23" s="6"/>
      <c r="AX23" s="6"/>
      <c r="AY23" s="6"/>
    </row>
    <row r="24" spans="1:51" ht="12.75" customHeight="1" x14ac:dyDescent="0.2">
      <c r="A24" s="6"/>
      <c r="B24" s="83" t="s">
        <v>4</v>
      </c>
      <c r="C24" s="167">
        <f>D24+D31+D32-C31-C32</f>
        <v>0</v>
      </c>
      <c r="D24" s="166"/>
      <c r="E24" s="373">
        <v>7.0000000000000007E-2</v>
      </c>
      <c r="F24" s="374"/>
      <c r="G24" s="369"/>
      <c r="H24" s="370"/>
      <c r="I24" s="152"/>
      <c r="J24" s="82">
        <f t="shared" si="1"/>
        <v>0</v>
      </c>
      <c r="K24" s="151">
        <f>D24*G24</f>
        <v>0</v>
      </c>
      <c r="L24" s="26"/>
      <c r="M24" s="18">
        <f t="shared" si="0"/>
        <v>-1</v>
      </c>
      <c r="N24" s="358"/>
      <c r="O24" s="33" t="s">
        <v>57</v>
      </c>
      <c r="P24" s="156" t="str">
        <f>IF((S24&lt;=R24)*(R24&lt;&gt;0),"v","")</f>
        <v>v</v>
      </c>
      <c r="Q24" s="155" t="str">
        <f>IF((P24=""),"x","")</f>
        <v/>
      </c>
      <c r="R24" s="165">
        <f>J62</f>
        <v>1.5</v>
      </c>
      <c r="S24" s="276">
        <f>K62</f>
        <v>0</v>
      </c>
      <c r="T24" s="62"/>
      <c r="U24" s="254">
        <f>INT(10*(MIN(0.5*K$10,0.15*C$11))+0.5)/10</f>
        <v>0</v>
      </c>
      <c r="V24" s="243" t="s">
        <v>58</v>
      </c>
      <c r="W24" s="240"/>
      <c r="X24" s="9"/>
      <c r="Y24" s="9"/>
      <c r="Z24" s="9"/>
      <c r="AA24" s="62"/>
      <c r="AB24" s="62"/>
      <c r="AC24" s="62"/>
      <c r="AD24" s="23"/>
      <c r="AE24" s="23"/>
      <c r="AF24" s="23"/>
      <c r="AG24" s="23"/>
      <c r="AH24" s="23"/>
      <c r="AI24" s="23"/>
      <c r="AJ24" s="23"/>
      <c r="AK24" s="23"/>
      <c r="AL24" s="23"/>
      <c r="AM24" s="23"/>
      <c r="AN24" s="23"/>
      <c r="AO24" s="23"/>
      <c r="AP24" s="23"/>
      <c r="AQ24" s="23"/>
      <c r="AR24" s="23"/>
      <c r="AS24" s="23"/>
      <c r="AT24" s="23"/>
      <c r="AU24" s="23"/>
      <c r="AV24" s="23"/>
      <c r="AW24" s="6"/>
      <c r="AX24" s="6"/>
      <c r="AY24" s="6"/>
    </row>
    <row r="25" spans="1:51" ht="12.75" customHeight="1" x14ac:dyDescent="0.2">
      <c r="A25" s="6"/>
      <c r="B25" s="83" t="s">
        <v>5</v>
      </c>
      <c r="C25" s="381"/>
      <c r="D25" s="382"/>
      <c r="E25" s="373">
        <v>7.0000000000000007E-2</v>
      </c>
      <c r="F25" s="374"/>
      <c r="G25" s="369"/>
      <c r="H25" s="370"/>
      <c r="I25" s="152"/>
      <c r="J25" s="82">
        <f t="shared" si="1"/>
        <v>0</v>
      </c>
      <c r="K25" s="151">
        <f>C25*G25</f>
        <v>0</v>
      </c>
      <c r="L25" s="26"/>
      <c r="M25" s="18">
        <f t="shared" si="0"/>
        <v>-1</v>
      </c>
      <c r="N25" s="358"/>
      <c r="O25" s="144"/>
      <c r="P25" s="143"/>
      <c r="Q25" s="142"/>
      <c r="R25" s="141"/>
      <c r="S25" s="140"/>
      <c r="T25" s="62"/>
      <c r="U25" s="255">
        <f>D29+D31+D32</f>
        <v>0</v>
      </c>
      <c r="V25" s="243" t="s">
        <v>56</v>
      </c>
      <c r="W25" s="240"/>
      <c r="X25" s="9"/>
      <c r="Y25" s="9"/>
      <c r="Z25" s="9"/>
      <c r="AA25" s="62"/>
      <c r="AB25" s="62"/>
      <c r="AC25" s="62"/>
      <c r="AD25" s="23"/>
      <c r="AE25" s="23"/>
      <c r="AF25" s="23"/>
      <c r="AG25" s="23"/>
      <c r="AH25" s="23"/>
      <c r="AI25" s="23"/>
      <c r="AJ25" s="23"/>
      <c r="AK25" s="23"/>
      <c r="AL25" s="23"/>
      <c r="AM25" s="23"/>
      <c r="AN25" s="23"/>
      <c r="AO25" s="23"/>
      <c r="AP25" s="23"/>
      <c r="AQ25" s="23"/>
      <c r="AR25" s="23"/>
      <c r="AS25" s="23"/>
      <c r="AT25" s="23"/>
      <c r="AU25" s="23"/>
      <c r="AV25" s="23"/>
      <c r="AW25" s="6"/>
      <c r="AX25" s="6"/>
      <c r="AY25" s="6"/>
    </row>
    <row r="26" spans="1:51" ht="12.75" customHeight="1" x14ac:dyDescent="0.2">
      <c r="A26" s="6"/>
      <c r="B26" s="83" t="s">
        <v>6</v>
      </c>
      <c r="C26" s="381"/>
      <c r="D26" s="382"/>
      <c r="E26" s="373">
        <v>0.1</v>
      </c>
      <c r="F26" s="374"/>
      <c r="G26" s="369"/>
      <c r="H26" s="370"/>
      <c r="I26" s="152"/>
      <c r="J26" s="164">
        <f t="shared" si="1"/>
        <v>0</v>
      </c>
      <c r="K26" s="151">
        <f>C26*G26</f>
        <v>0</v>
      </c>
      <c r="L26" s="26"/>
      <c r="M26" s="18">
        <f t="shared" si="0"/>
        <v>-1</v>
      </c>
      <c r="N26" s="358"/>
      <c r="O26" s="90" t="s">
        <v>54</v>
      </c>
      <c r="P26" s="163"/>
      <c r="Q26" s="162"/>
      <c r="R26" s="129"/>
      <c r="S26" s="128"/>
      <c r="T26" s="62"/>
      <c r="U26" s="238">
        <f>U24/(U25+1E-50)</f>
        <v>0</v>
      </c>
      <c r="V26" s="243" t="s">
        <v>55</v>
      </c>
      <c r="W26" s="240"/>
      <c r="X26" s="9"/>
      <c r="Y26" s="9"/>
      <c r="Z26" s="9"/>
      <c r="AA26" s="9"/>
      <c r="AB26" s="9"/>
      <c r="AC26" s="9"/>
      <c r="AD26" s="72"/>
      <c r="AE26" s="23"/>
      <c r="AF26" s="23"/>
      <c r="AG26" s="23"/>
      <c r="AH26" s="23"/>
      <c r="AI26" s="23"/>
      <c r="AJ26" s="23"/>
      <c r="AK26" s="23"/>
      <c r="AL26" s="23"/>
      <c r="AM26" s="23"/>
      <c r="AN26" s="23"/>
      <c r="AO26" s="23"/>
      <c r="AP26" s="23"/>
      <c r="AQ26" s="23"/>
      <c r="AR26" s="23"/>
      <c r="AS26" s="23"/>
      <c r="AT26" s="23"/>
      <c r="AU26" s="23"/>
      <c r="AV26" s="23"/>
      <c r="AW26" s="6"/>
      <c r="AX26" s="6"/>
      <c r="AY26" s="6"/>
    </row>
    <row r="27" spans="1:51" ht="12.75" customHeight="1" x14ac:dyDescent="0.2">
      <c r="A27" s="6"/>
      <c r="B27" s="83" t="s">
        <v>10</v>
      </c>
      <c r="C27" s="381"/>
      <c r="D27" s="382"/>
      <c r="E27" s="373">
        <v>0.1</v>
      </c>
      <c r="F27" s="374"/>
      <c r="G27" s="369"/>
      <c r="H27" s="370"/>
      <c r="I27" s="152"/>
      <c r="J27" s="82">
        <f t="shared" si="1"/>
        <v>0</v>
      </c>
      <c r="K27" s="151">
        <f>C27*G27</f>
        <v>0</v>
      </c>
      <c r="L27" s="26"/>
      <c r="M27" s="18">
        <f t="shared" si="0"/>
        <v>-1</v>
      </c>
      <c r="N27" s="358"/>
      <c r="O27" s="290"/>
      <c r="P27" s="130" t="s">
        <v>47</v>
      </c>
      <c r="Q27" s="130" t="s">
        <v>46</v>
      </c>
      <c r="R27" s="1"/>
      <c r="S27" s="2"/>
      <c r="T27" s="62"/>
      <c r="U27" s="256">
        <f>INT(10*U$26*D29+0.5)/10</f>
        <v>0</v>
      </c>
      <c r="V27" s="257"/>
      <c r="W27" s="240"/>
      <c r="X27" s="9"/>
      <c r="Y27" s="9"/>
      <c r="Z27" s="94"/>
      <c r="AA27" s="9"/>
      <c r="AB27" s="9"/>
      <c r="AC27" s="45"/>
      <c r="AD27" s="93"/>
      <c r="AE27" s="93"/>
      <c r="AF27" s="93"/>
      <c r="AG27" s="23"/>
      <c r="AH27" s="23"/>
      <c r="AI27" s="23"/>
      <c r="AJ27" s="23"/>
      <c r="AK27" s="23"/>
      <c r="AL27" s="23"/>
      <c r="AM27" s="23"/>
      <c r="AN27" s="23"/>
      <c r="AO27" s="23"/>
      <c r="AP27" s="23"/>
      <c r="AQ27" s="23"/>
      <c r="AR27" s="23"/>
      <c r="AS27" s="23"/>
      <c r="AT27" s="23"/>
      <c r="AU27" s="23"/>
      <c r="AV27" s="23"/>
      <c r="AW27" s="6"/>
      <c r="AX27" s="6"/>
      <c r="AY27" s="6"/>
    </row>
    <row r="28" spans="1:51" ht="12.75" customHeight="1" x14ac:dyDescent="0.2">
      <c r="A28" s="6"/>
      <c r="B28" s="83" t="s">
        <v>9</v>
      </c>
      <c r="C28" s="381"/>
      <c r="D28" s="382"/>
      <c r="E28" s="373">
        <v>0.1</v>
      </c>
      <c r="F28" s="374"/>
      <c r="G28" s="369"/>
      <c r="H28" s="370"/>
      <c r="I28" s="152"/>
      <c r="J28" s="82">
        <f t="shared" si="1"/>
        <v>0</v>
      </c>
      <c r="K28" s="151">
        <f>C28*G28</f>
        <v>0</v>
      </c>
      <c r="L28" s="26"/>
      <c r="M28" s="18">
        <f t="shared" si="0"/>
        <v>-1</v>
      </c>
      <c r="N28" s="358"/>
      <c r="O28" s="290" t="s">
        <v>101</v>
      </c>
      <c r="P28" s="156" t="str">
        <f>IF((J68&lt;&gt;"")+(J69&lt;&gt;"")+(J70&lt;&gt;""),"v","")</f>
        <v/>
      </c>
      <c r="Q28" s="155" t="str">
        <f>IF((P28=""),"x","")</f>
        <v>x</v>
      </c>
      <c r="R28" s="1"/>
      <c r="S28" s="2"/>
      <c r="T28" s="62"/>
      <c r="U28" s="256">
        <f>INT(10*U$26*D31+0.5)/10</f>
        <v>0</v>
      </c>
      <c r="V28" s="258"/>
      <c r="W28" s="240"/>
      <c r="X28" s="9"/>
      <c r="Y28" s="9"/>
      <c r="Z28" s="94"/>
      <c r="AA28" s="94"/>
      <c r="AB28" s="9"/>
      <c r="AC28" s="9"/>
      <c r="AD28" s="93"/>
      <c r="AE28" s="161"/>
      <c r="AF28" s="157"/>
      <c r="AG28" s="160"/>
      <c r="AH28" s="72"/>
      <c r="AI28" s="23"/>
      <c r="AJ28" s="23"/>
      <c r="AK28" s="23"/>
      <c r="AL28" s="23"/>
      <c r="AM28" s="23"/>
      <c r="AN28" s="23"/>
      <c r="AO28" s="23"/>
      <c r="AP28" s="23"/>
      <c r="AQ28" s="23"/>
      <c r="AR28" s="23"/>
      <c r="AS28" s="23"/>
      <c r="AT28" s="23"/>
      <c r="AU28" s="23"/>
      <c r="AV28" s="23"/>
      <c r="AW28" s="6"/>
      <c r="AX28" s="6"/>
      <c r="AY28" s="6"/>
    </row>
    <row r="29" spans="1:51" ht="12.75" customHeight="1" x14ac:dyDescent="0.2">
      <c r="A29" s="6"/>
      <c r="B29" s="83" t="s">
        <v>7</v>
      </c>
      <c r="C29" s="154">
        <f>U27</f>
        <v>0</v>
      </c>
      <c r="D29" s="153"/>
      <c r="E29" s="373">
        <v>0.7</v>
      </c>
      <c r="F29" s="374"/>
      <c r="G29" s="369"/>
      <c r="H29" s="370"/>
      <c r="I29" s="152"/>
      <c r="J29" s="82">
        <f t="shared" si="1"/>
        <v>0</v>
      </c>
      <c r="K29" s="151">
        <f>D29*G29</f>
        <v>0</v>
      </c>
      <c r="L29" s="26"/>
      <c r="M29" s="18">
        <f t="shared" si="0"/>
        <v>-1</v>
      </c>
      <c r="N29" s="358"/>
      <c r="O29" s="144"/>
      <c r="P29" s="143"/>
      <c r="Q29" s="142"/>
      <c r="R29" s="141"/>
      <c r="S29" s="140"/>
      <c r="T29" s="62"/>
      <c r="U29" s="256">
        <f>INT(10*U$26*D32+0.5)/10</f>
        <v>0</v>
      </c>
      <c r="V29" s="258"/>
      <c r="W29" s="240"/>
      <c r="X29" s="9"/>
      <c r="Y29" s="9"/>
      <c r="Z29" s="94"/>
      <c r="AA29" s="94"/>
      <c r="AB29" s="9"/>
      <c r="AC29" s="9"/>
      <c r="AD29" s="93"/>
      <c r="AE29" s="102"/>
      <c r="AF29" s="157"/>
      <c r="AG29" s="23"/>
      <c r="AH29" s="72"/>
      <c r="AI29" s="23"/>
      <c r="AJ29" s="23"/>
      <c r="AK29" s="23"/>
      <c r="AL29" s="23"/>
      <c r="AM29" s="23"/>
      <c r="AN29" s="23"/>
      <c r="AO29" s="23"/>
      <c r="AP29" s="23"/>
      <c r="AQ29" s="23"/>
      <c r="AR29" s="23"/>
      <c r="AS29" s="23"/>
      <c r="AT29" s="23"/>
      <c r="AU29" s="23"/>
      <c r="AV29" s="23"/>
      <c r="AW29" s="6"/>
      <c r="AX29" s="6"/>
      <c r="AY29" s="6"/>
    </row>
    <row r="30" spans="1:51" ht="12.75" customHeight="1" x14ac:dyDescent="0.2">
      <c r="A30" s="6"/>
      <c r="B30" s="83" t="s">
        <v>104</v>
      </c>
      <c r="C30" s="379"/>
      <c r="D30" s="380"/>
      <c r="E30" s="373">
        <v>0.7</v>
      </c>
      <c r="F30" s="374"/>
      <c r="G30" s="369"/>
      <c r="H30" s="370"/>
      <c r="I30" s="152"/>
      <c r="J30" s="82">
        <f t="shared" si="1"/>
        <v>0</v>
      </c>
      <c r="K30" s="151">
        <f>C30*G30</f>
        <v>0</v>
      </c>
      <c r="L30" s="26"/>
      <c r="M30" s="18">
        <f t="shared" si="0"/>
        <v>-1</v>
      </c>
      <c r="N30" s="358"/>
      <c r="O30" s="138"/>
      <c r="P30" s="134"/>
      <c r="Q30" s="133"/>
      <c r="R30" s="132"/>
      <c r="S30" s="131"/>
      <c r="T30" s="62"/>
      <c r="U30" s="243"/>
      <c r="V30" s="258"/>
      <c r="W30" s="240"/>
      <c r="X30" s="9"/>
      <c r="Y30" s="9"/>
      <c r="Z30" s="94"/>
      <c r="AA30" s="94"/>
      <c r="AB30" s="9"/>
      <c r="AC30" s="9"/>
      <c r="AD30" s="93"/>
      <c r="AE30" s="102"/>
      <c r="AF30" s="157"/>
      <c r="AG30" s="23"/>
      <c r="AH30" s="72"/>
      <c r="AI30" s="23"/>
      <c r="AJ30" s="23"/>
      <c r="AK30" s="23"/>
      <c r="AL30" s="23"/>
      <c r="AM30" s="23"/>
      <c r="AN30" s="23"/>
      <c r="AO30" s="23"/>
      <c r="AP30" s="23"/>
      <c r="AQ30" s="23"/>
      <c r="AR30" s="23"/>
      <c r="AS30" s="23"/>
      <c r="AT30" s="23"/>
      <c r="AU30" s="23"/>
      <c r="AV30" s="23"/>
      <c r="AW30" s="6"/>
      <c r="AX30" s="6"/>
      <c r="AY30" s="6"/>
    </row>
    <row r="31" spans="1:51" ht="12.75" customHeight="1" x14ac:dyDescent="0.2">
      <c r="A31" s="6"/>
      <c r="B31" s="83" t="s">
        <v>8</v>
      </c>
      <c r="C31" s="154">
        <f>U28</f>
        <v>0</v>
      </c>
      <c r="D31" s="153"/>
      <c r="E31" s="373">
        <v>0.7</v>
      </c>
      <c r="F31" s="374"/>
      <c r="G31" s="369"/>
      <c r="H31" s="370"/>
      <c r="I31" s="152"/>
      <c r="J31" s="82">
        <f t="shared" si="1"/>
        <v>0</v>
      </c>
      <c r="K31" s="151">
        <f>D31*G31</f>
        <v>0</v>
      </c>
      <c r="L31" s="26"/>
      <c r="M31" s="18">
        <f t="shared" si="0"/>
        <v>-1</v>
      </c>
      <c r="N31" s="358"/>
      <c r="O31" s="90" t="s">
        <v>51</v>
      </c>
      <c r="P31" s="134"/>
      <c r="Q31" s="133"/>
      <c r="R31" s="132"/>
      <c r="S31" s="131"/>
      <c r="T31" s="62"/>
      <c r="U31" s="243"/>
      <c r="V31" s="243"/>
      <c r="W31" s="240"/>
      <c r="X31" s="9"/>
      <c r="Y31" s="9"/>
      <c r="Z31" s="9"/>
      <c r="AA31" s="9"/>
      <c r="AB31" s="9"/>
      <c r="AC31" s="9"/>
      <c r="AD31" s="93"/>
      <c r="AE31" s="93"/>
      <c r="AF31" s="93"/>
      <c r="AG31" s="23"/>
      <c r="AH31" s="23"/>
      <c r="AI31" s="23"/>
      <c r="AJ31" s="23"/>
      <c r="AK31" s="23"/>
      <c r="AL31" s="23"/>
      <c r="AM31" s="23"/>
      <c r="AN31" s="23"/>
      <c r="AO31" s="23"/>
      <c r="AP31" s="23"/>
      <c r="AQ31" s="23"/>
      <c r="AR31" s="23"/>
      <c r="AS31" s="23"/>
      <c r="AT31" s="23"/>
      <c r="AU31" s="23"/>
      <c r="AV31" s="23"/>
      <c r="AW31" s="6"/>
      <c r="AX31" s="6"/>
      <c r="AY31" s="6"/>
    </row>
    <row r="32" spans="1:51" ht="12.75" customHeight="1" thickBot="1" x14ac:dyDescent="0.25">
      <c r="A32" s="6"/>
      <c r="B32" s="83" t="s">
        <v>52</v>
      </c>
      <c r="C32" s="154">
        <f>U29</f>
        <v>0</v>
      </c>
      <c r="D32" s="153"/>
      <c r="E32" s="375">
        <v>0.7</v>
      </c>
      <c r="F32" s="376"/>
      <c r="G32" s="371"/>
      <c r="H32" s="372"/>
      <c r="I32" s="152"/>
      <c r="J32" s="82">
        <f t="shared" si="1"/>
        <v>0</v>
      </c>
      <c r="K32" s="151">
        <f>D32*G32</f>
        <v>0</v>
      </c>
      <c r="L32" s="26"/>
      <c r="M32" s="18">
        <f t="shared" si="0"/>
        <v>-1</v>
      </c>
      <c r="N32" s="358"/>
      <c r="O32" s="291"/>
      <c r="P32" s="130" t="s">
        <v>47</v>
      </c>
      <c r="Q32" s="130" t="s">
        <v>46</v>
      </c>
      <c r="R32" s="129"/>
      <c r="S32" s="128"/>
      <c r="T32" s="62"/>
      <c r="U32" s="259"/>
      <c r="V32" s="243"/>
      <c r="W32" s="240"/>
      <c r="X32" s="62"/>
      <c r="Y32" s="9"/>
      <c r="Z32" s="9"/>
      <c r="AA32" s="62"/>
      <c r="AB32" s="62"/>
      <c r="AC32" s="62"/>
      <c r="AD32" s="93"/>
      <c r="AE32" s="93"/>
      <c r="AF32" s="93"/>
      <c r="AG32" s="23"/>
      <c r="AH32" s="23"/>
      <c r="AI32" s="23"/>
      <c r="AJ32" s="23"/>
      <c r="AK32" s="23"/>
      <c r="AL32" s="23"/>
      <c r="AM32" s="23"/>
      <c r="AN32" s="23"/>
      <c r="AO32" s="23"/>
      <c r="AP32" s="23"/>
      <c r="AQ32" s="23"/>
      <c r="AR32" s="23"/>
      <c r="AS32" s="23"/>
      <c r="AT32" s="23"/>
      <c r="AU32" s="23"/>
      <c r="AV32" s="23"/>
      <c r="AW32" s="6"/>
      <c r="AX32" s="6"/>
      <c r="AY32" s="6"/>
    </row>
    <row r="33" spans="1:51" ht="12.75" customHeight="1" thickBot="1" x14ac:dyDescent="0.25">
      <c r="A33" s="6"/>
      <c r="B33" s="282" t="s">
        <v>12</v>
      </c>
      <c r="C33" s="149">
        <f>SUM(C22:C24,C25,C26,C27,C28,C29,C30,C31,C32)</f>
        <v>0</v>
      </c>
      <c r="D33" s="149">
        <f>SUM(D22:D24,C25,C26,C27,C28,D29,C30,D31,D32)</f>
        <v>0</v>
      </c>
      <c r="E33" s="148"/>
      <c r="F33" s="148"/>
      <c r="G33" s="148"/>
      <c r="H33" s="293"/>
      <c r="I33" s="147"/>
      <c r="J33" s="146">
        <f>SUM(J22:J32)</f>
        <v>0</v>
      </c>
      <c r="K33" s="145">
        <f>SUM(K22:K32)</f>
        <v>0</v>
      </c>
      <c r="L33" s="26"/>
      <c r="M33" s="18">
        <f t="shared" ref="M33:M64" si="2">$U$56</f>
        <v>-1</v>
      </c>
      <c r="N33" s="358"/>
      <c r="O33" s="292" t="s">
        <v>43</v>
      </c>
      <c r="P33" s="124" t="str">
        <f>IF(Q33="","v","")</f>
        <v/>
      </c>
      <c r="Q33" s="123" t="str">
        <f>IF(CONCATENATE(Q9,Q10,Q14,Q18,Q22,Q24,Q28)="","","x")</f>
        <v>x</v>
      </c>
      <c r="R33" s="122"/>
      <c r="S33" s="121"/>
      <c r="T33" s="62"/>
      <c r="U33" s="139"/>
      <c r="V33" s="62"/>
      <c r="W33" s="9"/>
      <c r="X33" s="62"/>
      <c r="Y33" s="9"/>
      <c r="Z33" s="9"/>
      <c r="AA33" s="62"/>
      <c r="AB33" s="62"/>
      <c r="AC33" s="62"/>
      <c r="AD33" s="93"/>
      <c r="AE33" s="93"/>
      <c r="AF33" s="93"/>
      <c r="AG33" s="23"/>
      <c r="AH33" s="23"/>
      <c r="AI33" s="23"/>
      <c r="AJ33" s="23"/>
      <c r="AK33" s="23"/>
      <c r="AL33" s="23"/>
      <c r="AM33" s="23"/>
      <c r="AN33" s="23"/>
      <c r="AO33" s="23"/>
      <c r="AP33" s="23"/>
      <c r="AQ33" s="23"/>
      <c r="AR33" s="23"/>
      <c r="AS33" s="23"/>
      <c r="AT33" s="23"/>
      <c r="AU33" s="23"/>
      <c r="AV33" s="23"/>
      <c r="AW33" s="6"/>
      <c r="AX33" s="6"/>
      <c r="AY33" s="6"/>
    </row>
    <row r="34" spans="1:51" ht="12.75" customHeight="1" thickBot="1" x14ac:dyDescent="0.25">
      <c r="A34" s="6"/>
      <c r="B34" s="388" t="s">
        <v>105</v>
      </c>
      <c r="C34" s="389"/>
      <c r="D34" s="389"/>
      <c r="E34" s="389"/>
      <c r="F34" s="389"/>
      <c r="G34" s="389"/>
      <c r="H34" s="390"/>
      <c r="I34" s="137"/>
      <c r="J34" s="136"/>
      <c r="K34" s="135"/>
      <c r="L34" s="26"/>
      <c r="M34" s="18">
        <f t="shared" si="2"/>
        <v>-1</v>
      </c>
      <c r="N34" s="115"/>
      <c r="T34" s="62"/>
      <c r="U34" s="120"/>
      <c r="V34" s="62"/>
      <c r="W34" s="9"/>
      <c r="X34" s="62"/>
      <c r="Y34" s="9"/>
      <c r="Z34" s="9"/>
      <c r="AA34" s="62"/>
      <c r="AB34" s="62"/>
      <c r="AC34" s="62"/>
      <c r="AD34" s="93"/>
      <c r="AE34" s="93"/>
      <c r="AF34" s="93"/>
      <c r="AG34" s="23"/>
      <c r="AH34" s="23"/>
      <c r="AI34" s="23"/>
      <c r="AJ34" s="23"/>
      <c r="AK34" s="23"/>
      <c r="AL34" s="23"/>
      <c r="AM34" s="23"/>
      <c r="AN34" s="23"/>
      <c r="AO34" s="23"/>
      <c r="AP34" s="23"/>
      <c r="AQ34" s="23"/>
      <c r="AR34" s="23"/>
      <c r="AS34" s="23"/>
      <c r="AT34" s="23"/>
      <c r="AU34" s="23"/>
      <c r="AV34" s="23"/>
      <c r="AW34" s="6"/>
      <c r="AX34" s="6"/>
      <c r="AY34" s="6"/>
    </row>
    <row r="35" spans="1:51" ht="12.75" customHeight="1" x14ac:dyDescent="0.2">
      <c r="A35" s="6"/>
      <c r="B35" s="391" t="s">
        <v>106</v>
      </c>
      <c r="C35" s="392"/>
      <c r="D35" s="392"/>
      <c r="E35" s="392"/>
      <c r="F35" s="392"/>
      <c r="G35" s="392"/>
      <c r="H35" s="393"/>
      <c r="I35" s="137"/>
      <c r="J35" s="136"/>
      <c r="K35" s="135"/>
      <c r="L35" s="26"/>
      <c r="M35" s="18">
        <f t="shared" si="2"/>
        <v>-1</v>
      </c>
      <c r="N35" s="115"/>
      <c r="O35" s="114" t="s">
        <v>41</v>
      </c>
      <c r="P35" s="113"/>
      <c r="Q35" s="113"/>
      <c r="R35" s="113"/>
      <c r="S35" s="112"/>
      <c r="T35" s="62"/>
      <c r="U35" s="118"/>
      <c r="V35" s="62"/>
      <c r="W35" s="9"/>
      <c r="X35" s="62"/>
      <c r="Y35" s="9"/>
      <c r="Z35" s="9"/>
      <c r="AA35" s="62"/>
      <c r="AB35" s="62"/>
      <c r="AC35" s="62"/>
      <c r="AD35" s="93"/>
      <c r="AE35" s="93"/>
      <c r="AF35" s="93"/>
      <c r="AG35" s="23"/>
      <c r="AH35" s="23"/>
      <c r="AI35" s="23"/>
      <c r="AJ35" s="23"/>
      <c r="AK35" s="23"/>
      <c r="AL35" s="23"/>
      <c r="AM35" s="23"/>
      <c r="AN35" s="23"/>
      <c r="AO35" s="23"/>
      <c r="AP35" s="23"/>
      <c r="AQ35" s="23"/>
      <c r="AR35" s="23"/>
      <c r="AS35" s="23"/>
      <c r="AT35" s="23"/>
      <c r="AU35" s="23"/>
      <c r="AV35" s="23"/>
      <c r="AW35" s="6"/>
      <c r="AX35" s="6"/>
      <c r="AY35" s="6"/>
    </row>
    <row r="36" spans="1:51" ht="12.75" customHeight="1" x14ac:dyDescent="0.2">
      <c r="A36" s="6"/>
      <c r="B36" s="90"/>
      <c r="C36" s="320" t="s">
        <v>50</v>
      </c>
      <c r="D36" s="404"/>
      <c r="E36" s="320" t="s">
        <v>49</v>
      </c>
      <c r="F36" s="407"/>
      <c r="G36" s="407"/>
      <c r="H36" s="408"/>
      <c r="I36" s="125"/>
      <c r="J36" s="338" t="s">
        <v>48</v>
      </c>
      <c r="K36" s="339"/>
      <c r="L36" s="26"/>
      <c r="M36" s="18">
        <f t="shared" si="2"/>
        <v>-1</v>
      </c>
      <c r="N36" s="115"/>
      <c r="O36" s="107"/>
      <c r="P36" s="106"/>
      <c r="Q36" s="105"/>
      <c r="R36" s="105"/>
      <c r="S36" s="104"/>
      <c r="T36" s="62"/>
      <c r="U36" s="89"/>
      <c r="V36" s="62"/>
      <c r="W36" s="9"/>
      <c r="X36" s="62"/>
      <c r="Y36" s="9"/>
      <c r="Z36" s="9"/>
      <c r="AA36" s="62"/>
      <c r="AB36" s="62"/>
      <c r="AC36" s="62"/>
      <c r="AD36" s="93"/>
      <c r="AE36" s="93"/>
      <c r="AF36" s="93"/>
      <c r="AG36" s="23"/>
      <c r="AH36" s="23"/>
      <c r="AI36" s="23"/>
      <c r="AJ36" s="23"/>
      <c r="AK36" s="23"/>
      <c r="AL36" s="23"/>
      <c r="AM36" s="23"/>
      <c r="AN36" s="23"/>
      <c r="AO36" s="23"/>
      <c r="AP36" s="23"/>
      <c r="AQ36" s="23"/>
      <c r="AR36" s="23"/>
      <c r="AS36" s="23"/>
      <c r="AT36" s="23"/>
      <c r="AU36" s="23"/>
      <c r="AV36" s="23"/>
      <c r="AW36" s="6"/>
      <c r="AX36" s="6"/>
      <c r="AY36" s="6"/>
    </row>
    <row r="37" spans="1:51" ht="12.75" customHeight="1" x14ac:dyDescent="0.2">
      <c r="A37" s="6"/>
      <c r="B37" s="90"/>
      <c r="C37" s="405"/>
      <c r="D37" s="406"/>
      <c r="E37" s="409" t="s">
        <v>45</v>
      </c>
      <c r="F37" s="410"/>
      <c r="G37" s="127">
        <f>$L$15</f>
        <v>35</v>
      </c>
      <c r="H37" s="126" t="s">
        <v>44</v>
      </c>
      <c r="I37" s="125"/>
      <c r="J37" s="340"/>
      <c r="K37" s="341"/>
      <c r="L37" s="26"/>
      <c r="M37" s="18">
        <f t="shared" si="2"/>
        <v>-1</v>
      </c>
      <c r="N37" s="115"/>
      <c r="O37" s="401"/>
      <c r="P37" s="402"/>
      <c r="Q37" s="402"/>
      <c r="R37" s="402"/>
      <c r="S37" s="403"/>
      <c r="T37" s="23"/>
      <c r="U37" s="120">
        <f>MIN(0.5*K22,0.15*C23)</f>
        <v>0</v>
      </c>
      <c r="V37" s="62"/>
      <c r="W37" s="9"/>
      <c r="X37" s="62"/>
      <c r="Y37" s="9"/>
      <c r="Z37" s="9"/>
      <c r="AA37" s="62"/>
      <c r="AB37" s="62"/>
      <c r="AC37" s="62"/>
      <c r="AD37" s="93"/>
      <c r="AE37" s="93"/>
      <c r="AF37" s="93"/>
      <c r="AG37" s="23"/>
      <c r="AH37" s="23"/>
      <c r="AI37" s="23"/>
      <c r="AJ37" s="23"/>
      <c r="AK37" s="23"/>
      <c r="AL37" s="23"/>
      <c r="AM37" s="23"/>
      <c r="AN37" s="23"/>
      <c r="AO37" s="23"/>
      <c r="AP37" s="23"/>
      <c r="AQ37" s="23"/>
      <c r="AR37" s="23"/>
      <c r="AS37" s="23"/>
      <c r="AT37" s="23"/>
      <c r="AU37" s="23"/>
      <c r="AV37" s="23"/>
      <c r="AW37" s="6"/>
      <c r="AX37" s="6"/>
      <c r="AY37" s="6"/>
    </row>
    <row r="38" spans="1:51" ht="12.75" customHeight="1" x14ac:dyDescent="0.2">
      <c r="A38" s="6"/>
      <c r="B38" s="90" t="s">
        <v>42</v>
      </c>
      <c r="C38" s="318" t="s">
        <v>34</v>
      </c>
      <c r="D38" s="415" t="s">
        <v>33</v>
      </c>
      <c r="E38" s="367" t="s">
        <v>34</v>
      </c>
      <c r="F38" s="394"/>
      <c r="G38" s="320" t="s">
        <v>33</v>
      </c>
      <c r="H38" s="396"/>
      <c r="I38" s="119"/>
      <c r="J38" s="345" t="s">
        <v>25</v>
      </c>
      <c r="K38" s="317" t="s">
        <v>18</v>
      </c>
      <c r="L38" s="26"/>
      <c r="M38" s="18">
        <f t="shared" si="2"/>
        <v>-1</v>
      </c>
      <c r="N38" s="115"/>
      <c r="O38" s="335" t="s">
        <v>36</v>
      </c>
      <c r="P38" s="336"/>
      <c r="Q38" s="336"/>
      <c r="R38" s="336"/>
      <c r="S38" s="337"/>
      <c r="T38" s="23"/>
      <c r="U38" s="118"/>
      <c r="V38" s="103"/>
      <c r="W38" s="9"/>
      <c r="X38" s="9"/>
      <c r="Y38" s="9"/>
      <c r="Z38" s="94"/>
      <c r="AA38" s="94"/>
      <c r="AB38" s="9"/>
      <c r="AC38" s="9"/>
      <c r="AD38" s="93"/>
      <c r="AE38" s="102"/>
      <c r="AF38" s="102"/>
      <c r="AG38" s="23"/>
      <c r="AH38" s="72"/>
      <c r="AI38" s="23"/>
      <c r="AJ38" s="23"/>
      <c r="AK38" s="23"/>
      <c r="AL38" s="23"/>
      <c r="AM38" s="23"/>
      <c r="AN38" s="23"/>
      <c r="AO38" s="23"/>
      <c r="AP38" s="23"/>
      <c r="AQ38" s="23"/>
      <c r="AR38" s="23"/>
      <c r="AS38" s="23"/>
      <c r="AT38" s="23"/>
      <c r="AU38" s="23"/>
      <c r="AV38" s="23"/>
      <c r="AW38" s="6"/>
      <c r="AX38" s="6"/>
      <c r="AY38" s="6"/>
    </row>
    <row r="39" spans="1:51" ht="12.75" customHeight="1" x14ac:dyDescent="0.2">
      <c r="A39" s="6"/>
      <c r="B39" s="117" t="s">
        <v>13</v>
      </c>
      <c r="C39" s="411"/>
      <c r="D39" s="416"/>
      <c r="E39" s="368"/>
      <c r="F39" s="395"/>
      <c r="G39" s="322"/>
      <c r="H39" s="397"/>
      <c r="I39" s="116"/>
      <c r="J39" s="346"/>
      <c r="K39" s="317"/>
      <c r="L39" s="26"/>
      <c r="M39" s="18">
        <f t="shared" si="2"/>
        <v>-1</v>
      </c>
      <c r="N39" s="115"/>
      <c r="O39" s="306" t="s">
        <v>109</v>
      </c>
      <c r="P39" s="307"/>
      <c r="Q39" s="307"/>
      <c r="R39" s="307"/>
      <c r="S39" s="308"/>
      <c r="T39" s="62"/>
      <c r="U39" s="89"/>
      <c r="V39" s="103"/>
      <c r="W39" s="9"/>
      <c r="X39" s="9"/>
      <c r="Y39" s="9"/>
      <c r="Z39" s="94"/>
      <c r="AA39" s="94"/>
      <c r="AB39" s="9"/>
      <c r="AC39" s="9"/>
      <c r="AD39" s="93"/>
      <c r="AE39" s="102"/>
      <c r="AF39" s="102"/>
      <c r="AG39" s="23"/>
      <c r="AH39" s="72"/>
      <c r="AI39" s="23"/>
      <c r="AJ39" s="23"/>
      <c r="AK39" s="23"/>
      <c r="AL39" s="23"/>
      <c r="AM39" s="23"/>
      <c r="AN39" s="23"/>
      <c r="AO39" s="23"/>
      <c r="AP39" s="23"/>
      <c r="AQ39" s="23"/>
      <c r="AR39" s="23"/>
      <c r="AS39" s="23"/>
      <c r="AT39" s="23"/>
      <c r="AU39" s="23"/>
      <c r="AV39" s="23"/>
      <c r="AW39" s="6"/>
      <c r="AX39" s="6"/>
      <c r="AY39" s="6"/>
    </row>
    <row r="40" spans="1:51" ht="12.75" customHeight="1" x14ac:dyDescent="0.2">
      <c r="A40" s="6"/>
      <c r="B40" s="111" t="s">
        <v>40</v>
      </c>
      <c r="C40" s="110">
        <v>0.6</v>
      </c>
      <c r="D40" s="109"/>
      <c r="E40" s="412">
        <f>C40/$L$15*$C$33/3600</f>
        <v>0</v>
      </c>
      <c r="F40" s="413"/>
      <c r="G40" s="412">
        <f>D40/$L$15*$D$33/3600</f>
        <v>0</v>
      </c>
      <c r="H40" s="414"/>
      <c r="I40" s="108"/>
      <c r="J40" s="82">
        <f>1200*E40</f>
        <v>0</v>
      </c>
      <c r="K40" s="81">
        <f>1200*G40</f>
        <v>0</v>
      </c>
      <c r="L40" s="26"/>
      <c r="M40" s="18">
        <f t="shared" si="2"/>
        <v>-1</v>
      </c>
      <c r="N40" s="31"/>
      <c r="O40" s="398"/>
      <c r="P40" s="399"/>
      <c r="Q40" s="399"/>
      <c r="R40" s="399"/>
      <c r="S40" s="400"/>
      <c r="T40" s="62"/>
      <c r="U40" s="91"/>
      <c r="V40" s="103"/>
      <c r="W40" s="9"/>
      <c r="X40" s="9"/>
      <c r="Y40" s="9"/>
      <c r="Z40" s="94"/>
      <c r="AA40" s="94"/>
      <c r="AB40" s="9"/>
      <c r="AC40" s="9"/>
      <c r="AD40" s="93"/>
      <c r="AE40" s="102"/>
      <c r="AF40" s="102"/>
      <c r="AG40" s="23"/>
      <c r="AH40" s="72"/>
      <c r="AI40" s="23"/>
      <c r="AJ40" s="23"/>
      <c r="AK40" s="23"/>
      <c r="AL40" s="23"/>
      <c r="AM40" s="23"/>
      <c r="AN40" s="23"/>
      <c r="AO40" s="23"/>
      <c r="AP40" s="23"/>
      <c r="AQ40" s="23"/>
      <c r="AR40" s="23"/>
      <c r="AS40" s="23"/>
      <c r="AT40" s="23"/>
      <c r="AU40" s="23"/>
      <c r="AV40" s="23"/>
      <c r="AW40" s="6"/>
      <c r="AX40" s="6"/>
      <c r="AY40" s="6"/>
    </row>
    <row r="41" spans="1:51" ht="12.75" customHeight="1" x14ac:dyDescent="0.2">
      <c r="A41" s="6"/>
      <c r="B41" s="90"/>
      <c r="C41" s="101"/>
      <c r="D41" s="101"/>
      <c r="E41" s="100"/>
      <c r="F41" s="100"/>
      <c r="G41" s="99"/>
      <c r="H41" s="98"/>
      <c r="I41" s="97"/>
      <c r="J41" s="96"/>
      <c r="K41" s="95"/>
      <c r="L41" s="26"/>
      <c r="M41" s="18">
        <f t="shared" si="2"/>
        <v>-1</v>
      </c>
      <c r="N41" s="31"/>
      <c r="O41" s="309"/>
      <c r="P41" s="310"/>
      <c r="Q41" s="310"/>
      <c r="R41" s="310"/>
      <c r="S41" s="311"/>
      <c r="T41" s="62"/>
      <c r="U41" s="91"/>
      <c r="V41" s="37"/>
      <c r="W41" s="9"/>
      <c r="X41" s="9"/>
      <c r="Y41" s="9"/>
      <c r="Z41" s="9"/>
      <c r="AA41" s="94"/>
      <c r="AB41" s="37"/>
      <c r="AC41" s="37"/>
      <c r="AD41" s="93"/>
      <c r="AE41" s="93"/>
      <c r="AF41" s="93"/>
      <c r="AG41" s="23"/>
      <c r="AH41" s="23"/>
      <c r="AI41" s="23"/>
      <c r="AJ41" s="23"/>
      <c r="AK41" s="23"/>
      <c r="AL41" s="23"/>
      <c r="AM41" s="23"/>
      <c r="AN41" s="23"/>
      <c r="AO41" s="23"/>
      <c r="AP41" s="23"/>
      <c r="AQ41" s="23"/>
      <c r="AR41" s="23"/>
      <c r="AS41" s="23"/>
      <c r="AT41" s="23"/>
      <c r="AU41" s="23"/>
      <c r="AV41" s="23"/>
      <c r="AW41" s="6"/>
      <c r="AX41" s="6"/>
      <c r="AY41" s="6"/>
    </row>
    <row r="42" spans="1:51" ht="12.75" customHeight="1" x14ac:dyDescent="0.2">
      <c r="A42" s="6"/>
      <c r="B42" s="283"/>
      <c r="C42" s="320" t="s">
        <v>39</v>
      </c>
      <c r="D42" s="321"/>
      <c r="E42" s="324" t="s">
        <v>38</v>
      </c>
      <c r="F42" s="325"/>
      <c r="G42" s="325"/>
      <c r="H42" s="326"/>
      <c r="I42" s="92"/>
      <c r="J42" s="338" t="s">
        <v>37</v>
      </c>
      <c r="K42" s="339"/>
      <c r="L42" s="26"/>
      <c r="M42" s="18">
        <f t="shared" si="2"/>
        <v>-1</v>
      </c>
      <c r="N42" s="31"/>
      <c r="O42" s="335" t="s">
        <v>30</v>
      </c>
      <c r="P42" s="336"/>
      <c r="Q42" s="336"/>
      <c r="R42" s="336"/>
      <c r="S42" s="337"/>
      <c r="T42" s="62"/>
      <c r="U42" s="91"/>
      <c r="V42" s="37"/>
      <c r="W42" s="37"/>
      <c r="X42" s="37"/>
      <c r="Y42" s="37"/>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6"/>
      <c r="AX42" s="6"/>
      <c r="AY42" s="6"/>
    </row>
    <row r="43" spans="1:51" ht="12.75" customHeight="1" x14ac:dyDescent="0.2">
      <c r="A43" s="6"/>
      <c r="B43" s="90"/>
      <c r="C43" s="322"/>
      <c r="D43" s="323"/>
      <c r="E43" s="327"/>
      <c r="F43" s="328"/>
      <c r="G43" s="328"/>
      <c r="H43" s="329"/>
      <c r="I43" s="88"/>
      <c r="J43" s="340"/>
      <c r="K43" s="341"/>
      <c r="L43" s="26"/>
      <c r="M43" s="18">
        <f t="shared" si="2"/>
        <v>-1</v>
      </c>
      <c r="N43" s="31"/>
      <c r="O43" s="306" t="s">
        <v>110</v>
      </c>
      <c r="P43" s="307"/>
      <c r="Q43" s="307"/>
      <c r="R43" s="307"/>
      <c r="S43" s="308"/>
      <c r="T43" s="62"/>
      <c r="U43" s="89"/>
      <c r="V43" s="37"/>
      <c r="W43" s="37"/>
      <c r="X43" s="37"/>
      <c r="Y43" s="37"/>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6"/>
      <c r="AX43" s="6"/>
      <c r="AY43" s="6"/>
    </row>
    <row r="44" spans="1:51" ht="12.75" customHeight="1" x14ac:dyDescent="0.2">
      <c r="A44" s="6"/>
      <c r="B44" s="284" t="s">
        <v>35</v>
      </c>
      <c r="C44" s="333" t="s">
        <v>34</v>
      </c>
      <c r="D44" s="332" t="s">
        <v>33</v>
      </c>
      <c r="E44" s="333" t="s">
        <v>34</v>
      </c>
      <c r="F44" s="333" t="s">
        <v>33</v>
      </c>
      <c r="G44" s="332" t="s">
        <v>33</v>
      </c>
      <c r="H44" s="334" t="s">
        <v>33</v>
      </c>
      <c r="I44" s="88"/>
      <c r="J44" s="345" t="s">
        <v>25</v>
      </c>
      <c r="K44" s="317" t="s">
        <v>18</v>
      </c>
      <c r="L44" s="26"/>
      <c r="M44" s="18">
        <f t="shared" si="2"/>
        <v>-1</v>
      </c>
      <c r="N44" s="31"/>
      <c r="O44" s="306"/>
      <c r="P44" s="307"/>
      <c r="Q44" s="307"/>
      <c r="R44" s="307"/>
      <c r="S44" s="308"/>
      <c r="T44" s="9"/>
      <c r="U44" s="37"/>
      <c r="V44" s="37"/>
      <c r="W44" s="37"/>
      <c r="X44" s="37"/>
      <c r="Y44" s="37"/>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6"/>
      <c r="AX44" s="6"/>
      <c r="AY44" s="6"/>
    </row>
    <row r="45" spans="1:51" ht="12.75" customHeight="1" x14ac:dyDescent="0.2">
      <c r="A45" s="6"/>
      <c r="B45" s="87" t="s">
        <v>32</v>
      </c>
      <c r="C45" s="333"/>
      <c r="D45" s="332"/>
      <c r="E45" s="333"/>
      <c r="F45" s="333"/>
      <c r="G45" s="332"/>
      <c r="H45" s="334"/>
      <c r="I45" s="86"/>
      <c r="J45" s="346"/>
      <c r="K45" s="317"/>
      <c r="L45" s="26"/>
      <c r="M45" s="18">
        <f t="shared" si="2"/>
        <v>-1</v>
      </c>
      <c r="N45" s="63"/>
      <c r="O45" s="309"/>
      <c r="P45" s="310"/>
      <c r="Q45" s="310"/>
      <c r="R45" s="310"/>
      <c r="S45" s="311"/>
      <c r="T45" s="9"/>
      <c r="U45" s="37"/>
      <c r="V45" s="37"/>
      <c r="W45" s="37"/>
      <c r="X45" s="37"/>
      <c r="Y45" s="37"/>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6"/>
      <c r="AX45" s="6"/>
      <c r="AY45" s="6"/>
    </row>
    <row r="46" spans="1:51" ht="12.75" customHeight="1" x14ac:dyDescent="0.2">
      <c r="A46" s="6"/>
      <c r="B46" s="83" t="s">
        <v>31</v>
      </c>
      <c r="C46" s="312">
        <f>$C$12*$U$62</f>
        <v>0</v>
      </c>
      <c r="D46" s="313"/>
      <c r="E46" s="417">
        <v>65</v>
      </c>
      <c r="F46" s="418"/>
      <c r="G46" s="330"/>
      <c r="H46" s="331"/>
      <c r="I46" s="85"/>
      <c r="J46" s="82">
        <f>1200*C46*(1-E46/100)</f>
        <v>0</v>
      </c>
      <c r="K46" s="81">
        <f>1200*C46*(1-G46/100)</f>
        <v>0</v>
      </c>
      <c r="L46" s="26"/>
      <c r="M46" s="18">
        <f t="shared" si="2"/>
        <v>-1</v>
      </c>
      <c r="N46" s="57"/>
      <c r="O46" s="335" t="s">
        <v>27</v>
      </c>
      <c r="P46" s="336"/>
      <c r="Q46" s="336"/>
      <c r="R46" s="336"/>
      <c r="S46" s="337"/>
      <c r="T46" s="240"/>
      <c r="U46" s="241"/>
      <c r="V46" s="241"/>
      <c r="W46" s="241"/>
      <c r="X46" s="241"/>
      <c r="Y46" s="241"/>
      <c r="Z46" s="242"/>
      <c r="AA46" s="242"/>
      <c r="AB46" s="23"/>
      <c r="AC46" s="23"/>
      <c r="AD46" s="23"/>
      <c r="AE46" s="23"/>
      <c r="AF46" s="23"/>
      <c r="AG46" s="23"/>
      <c r="AH46" s="23"/>
      <c r="AI46" s="23"/>
      <c r="AJ46" s="23"/>
      <c r="AK46" s="23"/>
      <c r="AL46" s="23"/>
      <c r="AM46" s="23"/>
      <c r="AN46" s="23"/>
      <c r="AO46" s="23"/>
      <c r="AP46" s="23"/>
      <c r="AQ46" s="23"/>
      <c r="AR46" s="23"/>
      <c r="AS46" s="23"/>
      <c r="AT46" s="23"/>
      <c r="AU46" s="23"/>
      <c r="AV46" s="23"/>
      <c r="AW46" s="6"/>
      <c r="AX46" s="6"/>
      <c r="AY46" s="6"/>
    </row>
    <row r="47" spans="1:51" ht="12.75" customHeight="1" x14ac:dyDescent="0.2">
      <c r="A47" s="84"/>
      <c r="B47" s="83" t="s">
        <v>29</v>
      </c>
      <c r="C47" s="312"/>
      <c r="D47" s="313"/>
      <c r="E47" s="314">
        <v>0</v>
      </c>
      <c r="F47" s="315"/>
      <c r="G47" s="315"/>
      <c r="H47" s="316"/>
      <c r="I47" s="75"/>
      <c r="J47" s="82">
        <f>1200*C47*(1-E47/100)</f>
        <v>0</v>
      </c>
      <c r="K47" s="81">
        <f>1200*C47*(1-E47/100)</f>
        <v>0</v>
      </c>
      <c r="L47" s="26"/>
      <c r="M47" s="18">
        <f t="shared" si="2"/>
        <v>-1</v>
      </c>
      <c r="N47" s="6"/>
      <c r="O47" s="306" t="s">
        <v>15</v>
      </c>
      <c r="P47" s="307"/>
      <c r="Q47" s="307"/>
      <c r="R47" s="307"/>
      <c r="S47" s="308"/>
      <c r="T47" s="240"/>
      <c r="U47" s="179"/>
      <c r="V47" s="179"/>
      <c r="W47" s="179"/>
      <c r="X47" s="179"/>
      <c r="Y47" s="179"/>
      <c r="Z47" s="6"/>
      <c r="AA47" s="6"/>
      <c r="AB47" s="6"/>
      <c r="AC47" s="23"/>
      <c r="AD47" s="23"/>
      <c r="AE47" s="23"/>
      <c r="AF47" s="23"/>
      <c r="AG47" s="23"/>
      <c r="AH47" s="23"/>
      <c r="AI47" s="23"/>
      <c r="AJ47" s="23"/>
      <c r="AK47" s="23"/>
      <c r="AL47" s="23"/>
      <c r="AM47" s="23"/>
      <c r="AN47" s="23"/>
      <c r="AO47" s="23"/>
      <c r="AP47" s="23"/>
      <c r="AQ47" s="23"/>
      <c r="AR47" s="23"/>
      <c r="AS47" s="23"/>
      <c r="AT47" s="23"/>
      <c r="AU47" s="23"/>
      <c r="AV47" s="23"/>
      <c r="AW47" s="6"/>
      <c r="AX47" s="6"/>
      <c r="AY47" s="6"/>
    </row>
    <row r="48" spans="1:51" ht="12.75" customHeight="1" thickBot="1" x14ac:dyDescent="0.25">
      <c r="A48" s="302" t="s">
        <v>108</v>
      </c>
      <c r="B48" s="80"/>
      <c r="C48" s="79"/>
      <c r="D48" s="79"/>
      <c r="E48" s="78"/>
      <c r="F48" s="78"/>
      <c r="G48" s="77"/>
      <c r="H48" s="76"/>
      <c r="I48" s="75"/>
      <c r="J48" s="74"/>
      <c r="K48" s="73"/>
      <c r="L48" s="26"/>
      <c r="M48" s="18">
        <f t="shared" si="2"/>
        <v>-1</v>
      </c>
      <c r="N48" s="6"/>
      <c r="O48" s="303"/>
      <c r="P48" s="304"/>
      <c r="Q48" s="304"/>
      <c r="R48" s="304"/>
      <c r="S48" s="305"/>
      <c r="T48" s="240"/>
      <c r="U48" s="179"/>
      <c r="V48" s="179"/>
      <c r="W48" s="179"/>
      <c r="X48" s="179"/>
      <c r="Y48" s="179"/>
      <c r="Z48" s="294"/>
      <c r="AA48" s="6"/>
      <c r="AB48" s="6"/>
      <c r="AC48" s="23"/>
      <c r="AD48" s="23"/>
      <c r="AE48" s="23"/>
      <c r="AF48" s="23"/>
      <c r="AG48" s="23"/>
      <c r="AH48" s="23"/>
      <c r="AI48" s="23"/>
      <c r="AJ48" s="23"/>
      <c r="AK48" s="23"/>
      <c r="AL48" s="23"/>
      <c r="AM48" s="23"/>
      <c r="AN48" s="23"/>
      <c r="AO48" s="23"/>
      <c r="AP48" s="23"/>
      <c r="AQ48" s="23"/>
      <c r="AR48" s="23"/>
      <c r="AS48" s="23"/>
      <c r="AT48" s="23"/>
      <c r="AU48" s="23"/>
      <c r="AV48" s="23"/>
      <c r="AW48" s="6"/>
      <c r="AX48" s="6"/>
      <c r="AY48" s="6"/>
    </row>
    <row r="49" spans="1:51" ht="12.75" customHeight="1" x14ac:dyDescent="0.2">
      <c r="A49" s="302"/>
      <c r="B49" s="44"/>
      <c r="C49" s="71"/>
      <c r="D49" s="71"/>
      <c r="E49" s="48"/>
      <c r="F49" s="48"/>
      <c r="G49" s="70"/>
      <c r="H49" s="70"/>
      <c r="I49" s="44"/>
      <c r="J49" s="338" t="s">
        <v>28</v>
      </c>
      <c r="K49" s="339"/>
      <c r="L49" s="26"/>
      <c r="M49" s="18">
        <f t="shared" si="2"/>
        <v>-1</v>
      </c>
      <c r="N49" s="6"/>
      <c r="O49" s="342"/>
      <c r="P49" s="343"/>
      <c r="Q49" s="343"/>
      <c r="R49" s="343"/>
      <c r="S49" s="344"/>
      <c r="T49" s="240"/>
      <c r="U49" s="241"/>
      <c r="V49" s="241"/>
      <c r="W49" s="241"/>
      <c r="X49" s="241"/>
      <c r="Y49" s="241"/>
      <c r="Z49" s="242"/>
      <c r="AA49" s="242"/>
      <c r="AB49" s="6"/>
      <c r="AC49" s="23"/>
      <c r="AD49" s="23"/>
      <c r="AE49" s="23"/>
      <c r="AF49" s="23"/>
      <c r="AG49" s="23"/>
      <c r="AH49" s="23"/>
      <c r="AI49" s="23"/>
      <c r="AJ49" s="23"/>
      <c r="AK49" s="23"/>
      <c r="AL49" s="23"/>
      <c r="AM49" s="23"/>
      <c r="AN49" s="23"/>
      <c r="AO49" s="23"/>
      <c r="AP49" s="23"/>
      <c r="AQ49" s="23"/>
      <c r="AR49" s="23"/>
      <c r="AS49" s="23"/>
      <c r="AT49" s="23"/>
      <c r="AU49" s="23"/>
      <c r="AV49" s="23"/>
      <c r="AW49" s="6"/>
      <c r="AX49" s="6"/>
      <c r="AY49" s="6"/>
    </row>
    <row r="50" spans="1:51" ht="12.75" customHeight="1" thickBot="1" x14ac:dyDescent="0.25">
      <c r="A50" s="302"/>
      <c r="B50" s="16"/>
      <c r="C50" s="16"/>
      <c r="D50" s="16"/>
      <c r="E50" s="16"/>
      <c r="F50" s="16"/>
      <c r="G50" s="16"/>
      <c r="H50" s="16"/>
      <c r="I50" s="48"/>
      <c r="J50" s="340"/>
      <c r="K50" s="341"/>
      <c r="L50" s="26"/>
      <c r="M50" s="18">
        <f t="shared" si="2"/>
        <v>-1</v>
      </c>
      <c r="N50" s="6"/>
      <c r="O50" s="335" t="s">
        <v>23</v>
      </c>
      <c r="P50" s="336"/>
      <c r="Q50" s="336"/>
      <c r="R50" s="336"/>
      <c r="S50" s="337"/>
      <c r="T50" s="240"/>
      <c r="U50" s="243" t="s">
        <v>22</v>
      </c>
      <c r="V50" s="241"/>
      <c r="W50" s="241"/>
      <c r="X50" s="241"/>
      <c r="Y50" s="244"/>
      <c r="Z50" s="241"/>
      <c r="AA50" s="242"/>
      <c r="AB50" s="6"/>
      <c r="AC50" s="23"/>
      <c r="AD50" s="23"/>
      <c r="AE50" s="23"/>
      <c r="AF50" s="23"/>
      <c r="AG50" s="23"/>
      <c r="AH50" s="23"/>
      <c r="AI50" s="23"/>
      <c r="AJ50" s="23"/>
      <c r="AK50" s="23"/>
      <c r="AL50" s="23"/>
      <c r="AM50" s="23"/>
      <c r="AN50" s="23"/>
      <c r="AO50" s="23"/>
      <c r="AP50" s="23"/>
      <c r="AQ50" s="23"/>
      <c r="AR50" s="23"/>
      <c r="AS50" s="23"/>
      <c r="AT50" s="23"/>
      <c r="AU50" s="23"/>
      <c r="AV50" s="23"/>
      <c r="AW50" s="6"/>
      <c r="AX50" s="6"/>
      <c r="AY50" s="6"/>
    </row>
    <row r="51" spans="1:51" ht="12.75" customHeight="1" x14ac:dyDescent="0.2">
      <c r="A51" s="302"/>
      <c r="B51" s="69" t="s">
        <v>26</v>
      </c>
      <c r="C51" s="68"/>
      <c r="D51" s="68"/>
      <c r="E51" s="66"/>
      <c r="F51" s="66"/>
      <c r="G51" s="67"/>
      <c r="H51" s="66"/>
      <c r="I51" s="66"/>
      <c r="J51" s="318" t="s">
        <v>25</v>
      </c>
      <c r="K51" s="317" t="s">
        <v>18</v>
      </c>
      <c r="L51" s="26"/>
      <c r="M51" s="18">
        <f t="shared" si="2"/>
        <v>-1</v>
      </c>
      <c r="N51" s="6"/>
      <c r="O51" s="306" t="s">
        <v>102</v>
      </c>
      <c r="P51" s="307"/>
      <c r="Q51" s="307"/>
      <c r="R51" s="307"/>
      <c r="S51" s="308"/>
      <c r="T51" s="242"/>
      <c r="U51" s="243" t="s">
        <v>21</v>
      </c>
      <c r="V51" s="241"/>
      <c r="W51" s="241"/>
      <c r="X51" s="241"/>
      <c r="Y51" s="244"/>
      <c r="Z51" s="241"/>
      <c r="AA51" s="242"/>
      <c r="AB51" s="6"/>
      <c r="AC51" s="23"/>
      <c r="AD51" s="23"/>
      <c r="AE51" s="23"/>
      <c r="AF51" s="23"/>
      <c r="AG51" s="23"/>
      <c r="AH51" s="23"/>
      <c r="AI51" s="23"/>
      <c r="AJ51" s="23"/>
      <c r="AK51" s="23"/>
      <c r="AL51" s="23"/>
      <c r="AM51" s="23"/>
      <c r="AN51" s="23"/>
      <c r="AO51" s="23"/>
      <c r="AP51" s="23"/>
      <c r="AQ51" s="23"/>
      <c r="AR51" s="23"/>
      <c r="AS51" s="23"/>
      <c r="AT51" s="23"/>
      <c r="AU51" s="23"/>
      <c r="AV51" s="23"/>
      <c r="AW51" s="6"/>
      <c r="AX51" s="6"/>
      <c r="AY51" s="6"/>
    </row>
    <row r="52" spans="1:51" ht="12.75" customHeight="1" thickBot="1" x14ac:dyDescent="0.25">
      <c r="A52" s="302"/>
      <c r="B52" s="65"/>
      <c r="C52" s="64"/>
      <c r="D52" s="64"/>
      <c r="E52" s="64"/>
      <c r="F52" s="64"/>
      <c r="G52" s="64"/>
      <c r="H52" s="64"/>
      <c r="I52" s="16"/>
      <c r="J52" s="319"/>
      <c r="K52" s="317"/>
      <c r="L52" s="26"/>
      <c r="M52" s="18">
        <f t="shared" si="2"/>
        <v>-1</v>
      </c>
      <c r="N52" s="63"/>
      <c r="O52" s="30"/>
      <c r="P52" s="29"/>
      <c r="Q52" s="29"/>
      <c r="R52" s="29"/>
      <c r="S52" s="28"/>
      <c r="T52" s="242"/>
      <c r="U52" s="243">
        <f>IF((P34="x"),1,-1)</f>
        <v>-1</v>
      </c>
      <c r="V52" s="241"/>
      <c r="W52" s="241"/>
      <c r="X52" s="241"/>
      <c r="Y52" s="244"/>
      <c r="Z52" s="241"/>
      <c r="AA52" s="242"/>
      <c r="AB52" s="6"/>
      <c r="AC52" s="23"/>
      <c r="AD52" s="23"/>
      <c r="AE52" s="23"/>
      <c r="AF52" s="23"/>
      <c r="AG52" s="23"/>
      <c r="AH52" s="23"/>
      <c r="AI52" s="23"/>
      <c r="AJ52" s="23"/>
      <c r="AK52" s="23"/>
      <c r="AL52" s="23"/>
      <c r="AM52" s="23"/>
      <c r="AN52" s="23"/>
      <c r="AO52" s="23"/>
      <c r="AP52" s="23"/>
      <c r="AQ52" s="23"/>
      <c r="AR52" s="23"/>
      <c r="AS52" s="23"/>
      <c r="AT52" s="23"/>
      <c r="AU52" s="23"/>
      <c r="AV52" s="23"/>
      <c r="AW52" s="6"/>
      <c r="AX52" s="6"/>
      <c r="AY52" s="6"/>
    </row>
    <row r="53" spans="1:51" ht="12.75" customHeight="1" thickBot="1" x14ac:dyDescent="0.25">
      <c r="A53" s="302"/>
      <c r="B53" s="61" t="s">
        <v>24</v>
      </c>
      <c r="C53" s="60"/>
      <c r="D53" s="60"/>
      <c r="E53" s="60"/>
      <c r="F53" s="60"/>
      <c r="G53" s="60"/>
      <c r="H53" s="60"/>
      <c r="I53" s="60"/>
      <c r="J53" s="59">
        <f>J47+J46+J40+J33</f>
        <v>0</v>
      </c>
      <c r="K53" s="58">
        <f>(K47+K46+K40+K33)</f>
        <v>0</v>
      </c>
      <c r="L53" s="26"/>
      <c r="M53" s="18">
        <f t="shared" si="2"/>
        <v>-1</v>
      </c>
      <c r="N53" s="57"/>
      <c r="O53" s="44"/>
      <c r="P53" s="44"/>
      <c r="Q53" s="44"/>
      <c r="R53" s="44"/>
      <c r="S53" s="44"/>
      <c r="T53" s="242"/>
      <c r="U53" s="242"/>
      <c r="V53" s="242"/>
      <c r="W53" s="242"/>
      <c r="X53" s="242"/>
      <c r="Y53" s="244"/>
      <c r="Z53" s="241"/>
      <c r="AA53" s="242"/>
      <c r="AB53" s="6"/>
      <c r="AC53" s="23"/>
      <c r="AD53" s="23"/>
      <c r="AE53" s="23"/>
      <c r="AF53" s="23"/>
      <c r="AG53" s="23"/>
      <c r="AH53" s="23"/>
      <c r="AI53" s="23"/>
      <c r="AJ53" s="23"/>
      <c r="AK53" s="23"/>
      <c r="AL53" s="23"/>
      <c r="AM53" s="23"/>
      <c r="AN53" s="23"/>
      <c r="AO53" s="23"/>
      <c r="AP53" s="23"/>
      <c r="AQ53" s="23"/>
      <c r="AR53" s="23"/>
      <c r="AS53" s="23"/>
      <c r="AT53" s="23"/>
      <c r="AU53" s="23"/>
      <c r="AV53" s="23"/>
      <c r="AW53" s="6"/>
      <c r="AX53" s="6"/>
      <c r="AY53" s="6"/>
    </row>
    <row r="54" spans="1:51" ht="12.75" customHeight="1" thickBot="1" x14ac:dyDescent="0.25">
      <c r="A54" s="302"/>
      <c r="B54" s="56"/>
      <c r="C54" s="54"/>
      <c r="D54" s="55"/>
      <c r="E54" s="54"/>
      <c r="F54" s="55"/>
      <c r="G54" s="54"/>
      <c r="H54" s="54"/>
      <c r="I54" s="54"/>
      <c r="J54" s="53"/>
      <c r="K54" s="52"/>
      <c r="L54" s="26"/>
      <c r="M54" s="18">
        <f t="shared" si="2"/>
        <v>-1</v>
      </c>
      <c r="N54" s="6"/>
      <c r="O54" s="43"/>
      <c r="P54" s="42"/>
      <c r="Q54" s="42"/>
      <c r="R54" s="42"/>
      <c r="S54" s="41"/>
      <c r="T54" s="242"/>
      <c r="U54" s="242" t="s">
        <v>22</v>
      </c>
      <c r="V54" s="242"/>
      <c r="W54" s="242"/>
      <c r="X54" s="242"/>
      <c r="Y54" s="244"/>
      <c r="Z54" s="241"/>
      <c r="AA54" s="242"/>
      <c r="AB54" s="6"/>
      <c r="AC54" s="23"/>
      <c r="AD54" s="23"/>
      <c r="AE54" s="23"/>
      <c r="AF54" s="23"/>
      <c r="AG54" s="23"/>
      <c r="AH54" s="23"/>
      <c r="AI54" s="23"/>
      <c r="AJ54" s="23"/>
      <c r="AK54" s="23"/>
      <c r="AL54" s="23"/>
      <c r="AM54" s="23"/>
      <c r="AN54" s="23"/>
      <c r="AO54" s="23"/>
      <c r="AP54" s="23"/>
      <c r="AQ54" s="23"/>
      <c r="AR54" s="23"/>
      <c r="AS54" s="23"/>
      <c r="AT54" s="23"/>
      <c r="AU54" s="23"/>
      <c r="AV54" s="23"/>
      <c r="AW54" s="6"/>
      <c r="AX54" s="6"/>
      <c r="AY54" s="6"/>
    </row>
    <row r="55" spans="1:51" ht="12.75" customHeight="1" thickBot="1" x14ac:dyDescent="0.25">
      <c r="A55" s="302"/>
      <c r="B55" s="51"/>
      <c r="C55" s="50"/>
      <c r="D55" s="50"/>
      <c r="E55" s="19"/>
      <c r="F55" s="19"/>
      <c r="G55" s="49"/>
      <c r="H55" s="49"/>
      <c r="I55" s="48"/>
      <c r="J55" s="47"/>
      <c r="K55" s="46"/>
      <c r="L55" s="26"/>
      <c r="M55" s="18">
        <f t="shared" si="2"/>
        <v>-1</v>
      </c>
      <c r="N55" s="6"/>
      <c r="O55" s="39" t="s">
        <v>17</v>
      </c>
      <c r="P55" s="3"/>
      <c r="Q55" s="3"/>
      <c r="R55" s="3"/>
      <c r="S55" s="38"/>
      <c r="T55" s="242"/>
      <c r="U55" s="242" t="s">
        <v>21</v>
      </c>
      <c r="V55" s="242"/>
      <c r="W55" s="242"/>
      <c r="X55" s="242"/>
      <c r="Y55" s="244"/>
      <c r="Z55" s="241"/>
      <c r="AA55" s="242"/>
      <c r="AB55" s="6"/>
      <c r="AC55" s="23"/>
      <c r="AD55" s="23"/>
      <c r="AE55" s="23"/>
      <c r="AF55" s="23"/>
      <c r="AG55" s="23"/>
      <c r="AH55" s="23"/>
      <c r="AI55" s="23"/>
      <c r="AJ55" s="23"/>
      <c r="AK55" s="23"/>
      <c r="AL55" s="23"/>
      <c r="AM55" s="23"/>
      <c r="AN55" s="23"/>
      <c r="AO55" s="23"/>
      <c r="AP55" s="23"/>
      <c r="AQ55" s="23"/>
      <c r="AR55" s="23"/>
      <c r="AS55" s="23"/>
      <c r="AT55" s="23"/>
      <c r="AU55" s="23"/>
      <c r="AV55" s="23"/>
      <c r="AW55" s="6"/>
      <c r="AX55" s="6"/>
      <c r="AY55" s="6"/>
    </row>
    <row r="56" spans="1:51" ht="13.15" customHeight="1" x14ac:dyDescent="0.2">
      <c r="A56" s="302"/>
      <c r="B56" s="285" t="s">
        <v>20</v>
      </c>
      <c r="C56" s="25"/>
      <c r="D56" s="25"/>
      <c r="E56" s="25"/>
      <c r="F56" s="25"/>
      <c r="G56" s="25"/>
      <c r="H56" s="25"/>
      <c r="I56" s="25"/>
      <c r="J56" s="25"/>
      <c r="K56" s="24"/>
      <c r="L56" s="26"/>
      <c r="M56" s="18">
        <f t="shared" si="2"/>
        <v>-1</v>
      </c>
      <c r="N56" s="6"/>
      <c r="O56" s="36" t="s">
        <v>16</v>
      </c>
      <c r="P56" s="35"/>
      <c r="Q56" s="35"/>
      <c r="R56" s="35"/>
      <c r="S56" s="34"/>
      <c r="T56" s="242"/>
      <c r="U56" s="242">
        <f>IF(Q33="",1,-1)</f>
        <v>-1</v>
      </c>
      <c r="V56" s="242"/>
      <c r="W56" s="242"/>
      <c r="X56" s="242"/>
      <c r="Y56" s="244"/>
      <c r="Z56" s="241"/>
      <c r="AA56" s="242"/>
      <c r="AB56" s="6"/>
      <c r="AC56" s="23"/>
      <c r="AD56" s="23"/>
      <c r="AE56" s="23"/>
      <c r="AF56" s="23"/>
      <c r="AG56" s="23"/>
      <c r="AH56" s="23"/>
      <c r="AI56" s="23"/>
      <c r="AJ56" s="23"/>
      <c r="AK56" s="23"/>
      <c r="AL56" s="23"/>
      <c r="AM56" s="23"/>
      <c r="AN56" s="23"/>
      <c r="AO56" s="23"/>
      <c r="AP56" s="23"/>
      <c r="AQ56" s="23"/>
      <c r="AR56" s="23"/>
      <c r="AS56" s="23"/>
      <c r="AT56" s="23"/>
      <c r="AU56" s="23"/>
      <c r="AV56" s="23"/>
      <c r="AW56" s="6"/>
      <c r="AX56" s="6"/>
      <c r="AY56" s="6"/>
    </row>
    <row r="57" spans="1:51" ht="12.75" customHeight="1" thickBot="1" x14ac:dyDescent="0.25">
      <c r="A57" s="302"/>
      <c r="B57" s="33"/>
      <c r="C57" s="14"/>
      <c r="D57" s="14"/>
      <c r="E57" s="14"/>
      <c r="F57" s="14"/>
      <c r="G57" s="14"/>
      <c r="H57" s="14"/>
      <c r="I57" s="14"/>
      <c r="J57" s="130" t="s">
        <v>92</v>
      </c>
      <c r="K57" s="264" t="s">
        <v>93</v>
      </c>
      <c r="L57" s="26"/>
      <c r="M57" s="18">
        <f t="shared" si="2"/>
        <v>-1</v>
      </c>
      <c r="N57" s="6"/>
      <c r="O57" s="30"/>
      <c r="P57" s="29"/>
      <c r="Q57" s="29"/>
      <c r="R57" s="29"/>
      <c r="S57" s="28"/>
      <c r="T57" s="242"/>
      <c r="U57" s="242"/>
      <c r="V57" s="242"/>
      <c r="W57" s="242"/>
      <c r="X57" s="242"/>
      <c r="Y57" s="244"/>
      <c r="Z57" s="241"/>
      <c r="AA57" s="242"/>
      <c r="AB57" s="6"/>
      <c r="AC57" s="23"/>
      <c r="AD57" s="23"/>
      <c r="AE57" s="23"/>
      <c r="AF57" s="23"/>
      <c r="AG57" s="23"/>
      <c r="AH57" s="23"/>
      <c r="AI57" s="23"/>
      <c r="AJ57" s="23"/>
      <c r="AK57" s="23"/>
      <c r="AL57" s="23"/>
      <c r="AM57" s="23"/>
      <c r="AN57" s="23"/>
      <c r="AO57" s="23"/>
      <c r="AP57" s="23"/>
      <c r="AQ57" s="23"/>
      <c r="AR57" s="23"/>
      <c r="AS57" s="23"/>
      <c r="AT57" s="23"/>
      <c r="AU57" s="23"/>
      <c r="AV57" s="23"/>
      <c r="AW57" s="6"/>
      <c r="AX57" s="6"/>
      <c r="AY57" s="6"/>
    </row>
    <row r="58" spans="1:51" ht="12.75" customHeight="1" x14ac:dyDescent="0.2">
      <c r="A58" s="302"/>
      <c r="B58" s="90" t="s">
        <v>96</v>
      </c>
      <c r="C58" s="14"/>
      <c r="D58" s="14"/>
      <c r="E58" s="14"/>
      <c r="F58" s="14"/>
      <c r="G58" s="14"/>
      <c r="H58" s="14"/>
      <c r="I58" s="14"/>
      <c r="J58" s="273"/>
      <c r="K58" s="274"/>
      <c r="L58" s="26"/>
      <c r="M58" s="18">
        <f t="shared" si="2"/>
        <v>-1</v>
      </c>
      <c r="N58" s="6"/>
      <c r="O58" s="21"/>
      <c r="P58" s="21"/>
      <c r="Q58" s="21"/>
      <c r="R58" s="8"/>
      <c r="S58" s="21"/>
      <c r="T58" s="242"/>
      <c r="U58" s="242"/>
      <c r="V58" s="242"/>
      <c r="W58" s="242"/>
      <c r="X58" s="242"/>
      <c r="Y58" s="244"/>
      <c r="Z58" s="241"/>
      <c r="AA58" s="242"/>
      <c r="AB58" s="6"/>
      <c r="AC58" s="23"/>
      <c r="AD58" s="23"/>
      <c r="AE58" s="23"/>
      <c r="AF58" s="23"/>
      <c r="AG58" s="23"/>
      <c r="AH58" s="23"/>
      <c r="AI58" s="23"/>
      <c r="AJ58" s="23"/>
      <c r="AK58" s="23"/>
      <c r="AL58" s="23"/>
      <c r="AM58" s="23"/>
      <c r="AN58" s="23"/>
      <c r="AO58" s="23"/>
      <c r="AP58" s="23"/>
      <c r="AQ58" s="23"/>
      <c r="AR58" s="23"/>
      <c r="AS58" s="23"/>
      <c r="AT58" s="23"/>
      <c r="AU58" s="23"/>
      <c r="AV58" s="23"/>
      <c r="AW58" s="6"/>
      <c r="AX58" s="6"/>
      <c r="AY58" s="6"/>
    </row>
    <row r="59" spans="1:51" ht="12.75" customHeight="1" x14ac:dyDescent="0.2">
      <c r="A59" s="302"/>
      <c r="B59" s="90"/>
      <c r="C59" s="14"/>
      <c r="D59" s="14"/>
      <c r="E59" s="14"/>
      <c r="F59" s="14"/>
      <c r="G59" s="14"/>
      <c r="H59" s="14"/>
      <c r="I59" s="14"/>
      <c r="J59" s="263"/>
      <c r="K59" s="265"/>
      <c r="L59" s="26"/>
      <c r="M59" s="18">
        <f t="shared" si="2"/>
        <v>-1</v>
      </c>
      <c r="N59" s="6"/>
      <c r="O59" s="21"/>
      <c r="P59" s="21"/>
      <c r="Q59" s="21"/>
      <c r="R59" s="8"/>
      <c r="S59" s="21"/>
      <c r="T59" s="245">
        <f>$D$14</f>
        <v>0</v>
      </c>
      <c r="U59" s="242"/>
      <c r="V59" s="242"/>
      <c r="W59" s="242"/>
      <c r="X59" s="242"/>
      <c r="Y59" s="244"/>
      <c r="Z59" s="242"/>
      <c r="AA59" s="242"/>
      <c r="AB59" s="6"/>
      <c r="AC59" s="23"/>
      <c r="AD59" s="23"/>
      <c r="AE59" s="23"/>
      <c r="AF59" s="23"/>
      <c r="AG59" s="23"/>
      <c r="AH59" s="23"/>
      <c r="AI59" s="23"/>
      <c r="AJ59" s="23"/>
      <c r="AK59" s="23"/>
      <c r="AL59" s="23"/>
      <c r="AM59" s="23"/>
      <c r="AN59" s="23"/>
      <c r="AO59" s="23"/>
      <c r="AP59" s="23"/>
      <c r="AQ59" s="23"/>
      <c r="AR59" s="23"/>
      <c r="AS59" s="23"/>
      <c r="AT59" s="23"/>
      <c r="AU59" s="23"/>
      <c r="AV59" s="23"/>
      <c r="AW59" s="6"/>
      <c r="AX59" s="6"/>
      <c r="AY59" s="6"/>
    </row>
    <row r="60" spans="1:51" ht="12.75" customHeight="1" x14ac:dyDescent="0.2">
      <c r="A60" s="302"/>
      <c r="B60" s="33"/>
      <c r="C60" s="14"/>
      <c r="D60" s="14"/>
      <c r="E60" s="14"/>
      <c r="F60" s="14"/>
      <c r="G60" s="14"/>
      <c r="H60" s="14"/>
      <c r="I60" s="14"/>
      <c r="J60" s="318" t="s">
        <v>19</v>
      </c>
      <c r="K60" s="317" t="s">
        <v>18</v>
      </c>
      <c r="L60" s="26"/>
      <c r="M60" s="18">
        <f t="shared" si="2"/>
        <v>-1</v>
      </c>
      <c r="N60" s="6"/>
      <c r="O60" s="21"/>
      <c r="P60" s="21"/>
      <c r="Q60" s="21"/>
      <c r="R60" s="21"/>
      <c r="S60" s="21"/>
      <c r="T60" s="246"/>
      <c r="U60" s="242"/>
      <c r="V60" s="242"/>
      <c r="W60" s="242"/>
      <c r="X60" s="242"/>
      <c r="Y60" s="240"/>
      <c r="Z60" s="242"/>
      <c r="AA60" s="242"/>
      <c r="AB60" s="6"/>
      <c r="AC60" s="23"/>
      <c r="AD60" s="23"/>
      <c r="AE60" s="23"/>
      <c r="AF60" s="23"/>
      <c r="AG60" s="23"/>
      <c r="AH60" s="23"/>
      <c r="AI60" s="23"/>
      <c r="AJ60" s="23"/>
      <c r="AK60" s="23"/>
      <c r="AL60" s="23"/>
      <c r="AM60" s="23"/>
      <c r="AN60" s="23"/>
      <c r="AO60" s="23"/>
      <c r="AP60" s="23"/>
      <c r="AQ60" s="23"/>
      <c r="AR60" s="23"/>
      <c r="AS60" s="23"/>
      <c r="AT60" s="23"/>
      <c r="AU60" s="23"/>
      <c r="AV60" s="23"/>
      <c r="AW60" s="6"/>
      <c r="AX60" s="6"/>
      <c r="AY60" s="6"/>
    </row>
    <row r="61" spans="1:51" ht="12.75" customHeight="1" thickBot="1" x14ac:dyDescent="0.25">
      <c r="A61" s="302"/>
      <c r="B61" s="90"/>
      <c r="C61" s="14"/>
      <c r="D61" s="14"/>
      <c r="E61" s="14"/>
      <c r="F61" s="14"/>
      <c r="G61" s="14"/>
      <c r="H61" s="14"/>
      <c r="I61" s="14"/>
      <c r="J61" s="319"/>
      <c r="K61" s="317"/>
      <c r="L61" s="26"/>
      <c r="M61" s="18">
        <f t="shared" si="2"/>
        <v>-1</v>
      </c>
      <c r="N61" s="6"/>
      <c r="O61" s="21"/>
      <c r="P61" s="21"/>
      <c r="Q61" s="21"/>
      <c r="R61" s="8"/>
      <c r="S61" s="21"/>
      <c r="T61" s="247"/>
      <c r="U61" s="242"/>
      <c r="V61" s="242"/>
      <c r="W61" s="242"/>
      <c r="X61" s="242"/>
      <c r="Y61" s="240"/>
      <c r="Z61" s="242"/>
      <c r="AA61" s="242"/>
      <c r="AB61" s="6"/>
      <c r="AC61" s="23"/>
      <c r="AD61" s="23"/>
      <c r="AE61" s="23"/>
      <c r="AF61" s="23"/>
      <c r="AG61" s="23"/>
      <c r="AH61" s="23"/>
      <c r="AI61" s="23"/>
      <c r="AJ61" s="23"/>
      <c r="AK61" s="23"/>
      <c r="AL61" s="23"/>
      <c r="AM61" s="23"/>
      <c r="AN61" s="23"/>
      <c r="AO61" s="23"/>
      <c r="AP61" s="23"/>
      <c r="AQ61" s="23"/>
      <c r="AR61" s="23"/>
      <c r="AS61" s="23"/>
      <c r="AT61" s="23"/>
      <c r="AU61" s="23"/>
      <c r="AV61" s="23"/>
      <c r="AW61" s="6"/>
      <c r="AX61" s="6"/>
      <c r="AY61" s="6"/>
    </row>
    <row r="62" spans="1:51" ht="12.75" customHeight="1" thickBot="1" x14ac:dyDescent="0.25">
      <c r="A62" s="302"/>
      <c r="B62" s="90" t="s">
        <v>97</v>
      </c>
      <c r="C62" s="14"/>
      <c r="D62" s="14"/>
      <c r="E62" s="14"/>
      <c r="F62" s="14"/>
      <c r="G62" s="14"/>
      <c r="H62" s="14"/>
      <c r="I62" s="14"/>
      <c r="J62" s="32">
        <v>1.5</v>
      </c>
      <c r="K62" s="260"/>
      <c r="L62" s="26"/>
      <c r="M62" s="18">
        <f t="shared" si="2"/>
        <v>-1</v>
      </c>
      <c r="N62" s="31"/>
      <c r="O62" s="21"/>
      <c r="P62" s="21"/>
      <c r="Q62" s="21"/>
      <c r="R62" s="21"/>
      <c r="S62" s="21"/>
      <c r="T62" s="241"/>
      <c r="U62" s="248">
        <f>SUM(U63:U72)</f>
        <v>4.0000000000000002E-4</v>
      </c>
      <c r="V62" s="241"/>
      <c r="W62" s="241"/>
      <c r="X62" s="242"/>
      <c r="Y62" s="240"/>
      <c r="Z62" s="242"/>
      <c r="AA62" s="242"/>
      <c r="AB62" s="6"/>
      <c r="AC62" s="23"/>
      <c r="AD62" s="23"/>
      <c r="AE62" s="23"/>
      <c r="AF62" s="23"/>
      <c r="AG62" s="23"/>
      <c r="AH62" s="23"/>
      <c r="AI62" s="23"/>
      <c r="AJ62" s="23"/>
      <c r="AK62" s="23"/>
      <c r="AL62" s="23"/>
      <c r="AM62" s="23"/>
      <c r="AN62" s="23"/>
      <c r="AO62" s="23"/>
      <c r="AP62" s="23"/>
      <c r="AQ62" s="23"/>
      <c r="AR62" s="23"/>
      <c r="AS62" s="23"/>
      <c r="AT62" s="23"/>
      <c r="AU62" s="23"/>
      <c r="AV62" s="23"/>
      <c r="AW62" s="6"/>
      <c r="AX62" s="6"/>
      <c r="AY62" s="6"/>
    </row>
    <row r="63" spans="1:51" ht="12.75" customHeight="1" thickBot="1" x14ac:dyDescent="0.25">
      <c r="A63" s="302"/>
      <c r="B63" s="27"/>
      <c r="C63" s="12"/>
      <c r="D63" s="12"/>
      <c r="E63" s="12"/>
      <c r="F63" s="12"/>
      <c r="G63" s="12"/>
      <c r="H63" s="12"/>
      <c r="I63" s="12"/>
      <c r="J63" s="12"/>
      <c r="K63" s="11"/>
      <c r="L63" s="26"/>
      <c r="M63" s="18">
        <f t="shared" si="2"/>
        <v>-1</v>
      </c>
      <c r="N63" s="40"/>
      <c r="O63" s="8"/>
      <c r="P63" s="8"/>
      <c r="Q63" s="8"/>
      <c r="R63" s="17"/>
      <c r="S63" s="17"/>
      <c r="T63" s="241"/>
      <c r="U63" s="246">
        <f>($C$13&lt;=V63)*W63/1000</f>
        <v>4.0000000000000002E-4</v>
      </c>
      <c r="V63" s="249">
        <v>1</v>
      </c>
      <c r="W63" s="250">
        <v>0.4</v>
      </c>
      <c r="X63" s="250"/>
      <c r="Y63" s="242"/>
      <c r="Z63" s="242"/>
      <c r="AA63" s="242"/>
      <c r="AB63" s="6"/>
      <c r="AC63" s="23"/>
      <c r="AD63" s="23"/>
      <c r="AE63" s="23"/>
      <c r="AF63" s="23"/>
      <c r="AG63" s="23"/>
      <c r="AH63" s="23"/>
      <c r="AI63" s="23"/>
      <c r="AJ63" s="23"/>
      <c r="AK63" s="23"/>
      <c r="AL63" s="23"/>
      <c r="AM63" s="23"/>
      <c r="AN63" s="23"/>
      <c r="AO63" s="23"/>
      <c r="AP63" s="23"/>
      <c r="AQ63" s="23"/>
      <c r="AR63" s="23"/>
      <c r="AS63" s="23"/>
      <c r="AT63" s="23"/>
      <c r="AU63" s="23"/>
      <c r="AV63" s="23"/>
      <c r="AW63" s="6"/>
      <c r="AX63" s="6"/>
      <c r="AY63" s="6"/>
    </row>
    <row r="64" spans="1:51" ht="12.75" customHeight="1" thickBot="1" x14ac:dyDescent="0.25">
      <c r="A64" s="302"/>
      <c r="B64" s="266"/>
      <c r="C64" s="14"/>
      <c r="D64" s="14"/>
      <c r="E64" s="14"/>
      <c r="F64" s="14"/>
      <c r="G64" s="14"/>
      <c r="H64" s="14"/>
      <c r="I64" s="14"/>
      <c r="J64"/>
      <c r="K64"/>
      <c r="L64" s="26"/>
      <c r="M64" s="18">
        <f t="shared" si="2"/>
        <v>-1</v>
      </c>
      <c r="N64" s="31"/>
      <c r="O64" s="8"/>
      <c r="P64" s="8"/>
      <c r="Q64" s="8"/>
      <c r="R64" s="17"/>
      <c r="S64" s="17"/>
      <c r="T64" s="242"/>
      <c r="U64" s="246">
        <f>($C$13&gt;=V64)*W64/1000</f>
        <v>0</v>
      </c>
      <c r="V64" s="249">
        <v>2</v>
      </c>
      <c r="W64" s="250">
        <f>(D14&lt;&gt;1)*X64+(D14=1)*Y64</f>
        <v>0.5</v>
      </c>
      <c r="X64" s="250">
        <v>0.5</v>
      </c>
      <c r="Y64" s="250">
        <v>0.4</v>
      </c>
      <c r="Z64" s="240"/>
      <c r="AA64" s="242"/>
      <c r="AB64" s="6"/>
      <c r="AC64" s="23"/>
      <c r="AD64" s="23"/>
      <c r="AE64" s="23"/>
      <c r="AF64" s="23"/>
      <c r="AG64" s="23"/>
      <c r="AH64" s="23"/>
      <c r="AI64" s="23"/>
      <c r="AJ64" s="23"/>
      <c r="AK64" s="23"/>
      <c r="AL64" s="23"/>
      <c r="AM64" s="23"/>
      <c r="AN64" s="23"/>
      <c r="AO64" s="23"/>
      <c r="AP64" s="23"/>
      <c r="AQ64" s="23"/>
      <c r="AR64" s="23"/>
      <c r="AS64" s="23"/>
      <c r="AT64" s="23"/>
      <c r="AU64" s="23"/>
      <c r="AV64" s="23"/>
      <c r="AW64" s="6"/>
      <c r="AX64" s="6"/>
      <c r="AY64" s="6"/>
    </row>
    <row r="65" spans="1:51" ht="13.9" customHeight="1" x14ac:dyDescent="0.2">
      <c r="A65" s="302"/>
      <c r="B65" s="285" t="s">
        <v>94</v>
      </c>
      <c r="C65" s="25"/>
      <c r="D65" s="25"/>
      <c r="E65" s="25"/>
      <c r="F65" s="25"/>
      <c r="G65" s="25"/>
      <c r="H65" s="25"/>
      <c r="I65" s="25"/>
      <c r="J65" s="25"/>
      <c r="K65" s="24"/>
      <c r="L65" s="26"/>
      <c r="M65" s="18">
        <f t="shared" ref="M65:M71" si="3">$U$56</f>
        <v>-1</v>
      </c>
      <c r="N65" s="31"/>
      <c r="O65" s="8"/>
      <c r="P65" s="8"/>
      <c r="Q65" s="8"/>
      <c r="R65" s="8"/>
      <c r="S65" s="8"/>
      <c r="T65" s="242"/>
      <c r="U65" s="246">
        <f t="shared" ref="U65:U71" si="4">($C$13=V65)*W65/1000</f>
        <v>0</v>
      </c>
      <c r="V65" s="249">
        <v>3</v>
      </c>
      <c r="W65" s="250">
        <v>0</v>
      </c>
      <c r="X65" s="250"/>
      <c r="Y65" s="240"/>
      <c r="Z65" s="242"/>
      <c r="AA65" s="242"/>
      <c r="AB65" s="6"/>
      <c r="AC65" s="23"/>
      <c r="AD65" s="23"/>
      <c r="AE65" s="23"/>
      <c r="AF65" s="23"/>
      <c r="AG65" s="23"/>
      <c r="AH65" s="23"/>
      <c r="AI65" s="23"/>
      <c r="AJ65" s="23"/>
      <c r="AK65" s="23"/>
      <c r="AL65" s="23"/>
      <c r="AM65" s="23"/>
      <c r="AN65" s="23"/>
      <c r="AO65" s="23"/>
      <c r="AP65" s="23"/>
      <c r="AQ65" s="23"/>
      <c r="AR65" s="23"/>
      <c r="AS65" s="23"/>
      <c r="AT65" s="23"/>
      <c r="AU65" s="23"/>
      <c r="AV65" s="23"/>
      <c r="AW65" s="6"/>
      <c r="AX65" s="6"/>
      <c r="AY65" s="6"/>
    </row>
    <row r="66" spans="1:51" ht="12.75" customHeight="1" x14ac:dyDescent="0.2">
      <c r="A66" s="302"/>
      <c r="B66" s="15"/>
      <c r="C66" s="14"/>
      <c r="D66" s="14"/>
      <c r="E66" s="14"/>
      <c r="F66" s="14"/>
      <c r="G66" s="14"/>
      <c r="H66" s="14"/>
      <c r="I66" s="14"/>
      <c r="J66" s="14"/>
      <c r="K66" s="22"/>
      <c r="L66" s="26"/>
      <c r="M66" s="18">
        <f t="shared" si="3"/>
        <v>-1</v>
      </c>
      <c r="N66" s="6"/>
      <c r="O66" s="8"/>
      <c r="P66" s="8"/>
      <c r="Q66" s="8"/>
      <c r="R66" s="8"/>
      <c r="S66" s="8"/>
      <c r="T66" s="242"/>
      <c r="U66" s="246">
        <f t="shared" si="4"/>
        <v>0</v>
      </c>
      <c r="V66" s="249">
        <v>4</v>
      </c>
      <c r="W66" s="250">
        <v>0</v>
      </c>
      <c r="X66" s="250"/>
      <c r="Y66" s="242"/>
      <c r="Z66" s="242"/>
      <c r="AA66" s="242"/>
      <c r="AB66" s="6"/>
      <c r="AC66" s="23"/>
      <c r="AD66" s="23"/>
      <c r="AE66" s="23"/>
      <c r="AF66" s="23"/>
      <c r="AG66" s="23"/>
      <c r="AH66" s="23"/>
      <c r="AI66" s="23"/>
      <c r="AJ66" s="23"/>
      <c r="AK66" s="23"/>
      <c r="AL66" s="23"/>
      <c r="AM66" s="23"/>
      <c r="AN66" s="23"/>
      <c r="AO66" s="23"/>
      <c r="AP66" s="23"/>
      <c r="AQ66" s="23"/>
      <c r="AR66" s="23"/>
      <c r="AS66" s="23"/>
      <c r="AT66" s="23"/>
      <c r="AU66" s="23"/>
      <c r="AV66" s="23"/>
      <c r="AW66" s="6"/>
      <c r="AX66" s="6"/>
      <c r="AY66" s="6"/>
    </row>
    <row r="67" spans="1:51" ht="12.75" customHeight="1" x14ac:dyDescent="0.2">
      <c r="A67" s="302"/>
      <c r="B67" s="15" t="s">
        <v>95</v>
      </c>
      <c r="C67" s="267"/>
      <c r="D67" s="14"/>
      <c r="E67" s="14"/>
      <c r="F67" s="14"/>
      <c r="G67" s="14"/>
      <c r="H67" s="14"/>
      <c r="I67" s="14"/>
      <c r="J67" s="130" t="s">
        <v>92</v>
      </c>
      <c r="K67" s="264" t="s">
        <v>93</v>
      </c>
      <c r="L67" s="26"/>
      <c r="M67" s="18">
        <f t="shared" si="3"/>
        <v>-1</v>
      </c>
      <c r="O67" s="8"/>
      <c r="P67" s="8"/>
      <c r="Q67" s="8"/>
      <c r="R67" s="8"/>
      <c r="S67" s="8"/>
      <c r="T67" s="242"/>
      <c r="U67" s="246">
        <f t="shared" si="4"/>
        <v>0</v>
      </c>
      <c r="V67" s="249">
        <v>5</v>
      </c>
      <c r="W67" s="250">
        <v>0</v>
      </c>
      <c r="X67" s="250"/>
      <c r="Y67" s="242"/>
      <c r="Z67" s="242"/>
      <c r="AA67" s="242"/>
      <c r="AB67" s="6"/>
      <c r="AC67" s="23"/>
      <c r="AD67" s="23"/>
      <c r="AE67" s="23"/>
      <c r="AF67" s="23"/>
      <c r="AG67" s="23"/>
      <c r="AH67" s="23"/>
      <c r="AI67" s="23"/>
      <c r="AJ67" s="23"/>
      <c r="AK67" s="23"/>
      <c r="AL67" s="23"/>
      <c r="AM67" s="23"/>
      <c r="AN67" s="23"/>
      <c r="AO67" s="23"/>
      <c r="AP67" s="23"/>
      <c r="AQ67" s="23"/>
      <c r="AR67" s="23"/>
      <c r="AS67" s="23"/>
      <c r="AT67" s="23"/>
      <c r="AU67" s="23"/>
      <c r="AV67" s="23"/>
      <c r="AW67" s="6"/>
      <c r="AX67" s="6"/>
      <c r="AY67" s="6"/>
    </row>
    <row r="68" spans="1:51" ht="12.75" customHeight="1" x14ac:dyDescent="0.2">
      <c r="A68" s="302"/>
      <c r="B68" s="286" t="s">
        <v>98</v>
      </c>
      <c r="C68" s="268"/>
      <c r="D68" s="20"/>
      <c r="E68" s="20"/>
      <c r="F68" s="20"/>
      <c r="G68" s="20"/>
      <c r="H68" s="20"/>
      <c r="I68" s="14"/>
      <c r="J68" s="273"/>
      <c r="K68" s="274"/>
      <c r="M68" s="18">
        <f t="shared" si="3"/>
        <v>-1</v>
      </c>
      <c r="O68" s="8"/>
      <c r="P68" s="8"/>
      <c r="Q68" s="8"/>
      <c r="R68" s="8"/>
      <c r="S68" s="8"/>
      <c r="T68" s="240"/>
      <c r="U68" s="246">
        <f t="shared" si="4"/>
        <v>0</v>
      </c>
      <c r="V68" s="249">
        <v>6</v>
      </c>
      <c r="W68" s="250">
        <v>0</v>
      </c>
      <c r="X68" s="250"/>
      <c r="Y68" s="242"/>
      <c r="Z68" s="242"/>
      <c r="AA68" s="242"/>
      <c r="AB68" s="6"/>
      <c r="AC68" s="23"/>
      <c r="AD68" s="23"/>
      <c r="AE68" s="23"/>
      <c r="AF68" s="23"/>
      <c r="AG68" s="23"/>
      <c r="AH68" s="23"/>
      <c r="AI68" s="23"/>
      <c r="AJ68" s="23"/>
      <c r="AK68" s="23"/>
      <c r="AL68" s="23"/>
      <c r="AM68" s="23"/>
      <c r="AN68" s="23"/>
      <c r="AO68" s="23"/>
      <c r="AP68" s="23"/>
      <c r="AQ68" s="23"/>
      <c r="AR68" s="23"/>
      <c r="AS68" s="23"/>
      <c r="AT68" s="23"/>
      <c r="AU68" s="23"/>
      <c r="AV68" s="23"/>
      <c r="AW68" s="6"/>
      <c r="AX68" s="6"/>
      <c r="AY68" s="6"/>
    </row>
    <row r="69" spans="1:51" ht="13.15" customHeight="1" x14ac:dyDescent="0.2">
      <c r="A69" s="302"/>
      <c r="B69" s="286" t="s">
        <v>99</v>
      </c>
      <c r="C69" s="269"/>
      <c r="D69" s="262"/>
      <c r="E69" s="262"/>
      <c r="F69" s="262"/>
      <c r="G69" s="262"/>
      <c r="H69" s="262"/>
      <c r="I69" s="14"/>
      <c r="J69" s="273"/>
      <c r="K69" s="274"/>
      <c r="M69" s="18">
        <f t="shared" si="3"/>
        <v>-1</v>
      </c>
      <c r="O69" s="8"/>
      <c r="P69" s="8"/>
      <c r="Q69" s="8"/>
      <c r="R69" s="8"/>
      <c r="S69" s="8"/>
      <c r="T69" s="240"/>
      <c r="U69" s="246">
        <f t="shared" si="4"/>
        <v>0</v>
      </c>
      <c r="V69" s="249">
        <v>7</v>
      </c>
      <c r="W69" s="250">
        <v>0</v>
      </c>
      <c r="X69" s="250"/>
      <c r="Y69" s="242"/>
      <c r="Z69" s="242"/>
      <c r="AA69" s="242"/>
      <c r="AB69" s="6"/>
      <c r="AC69" s="23"/>
      <c r="AD69" s="23"/>
      <c r="AE69" s="23"/>
      <c r="AF69" s="23"/>
      <c r="AG69" s="23"/>
      <c r="AH69" s="23"/>
      <c r="AI69" s="23"/>
      <c r="AJ69" s="23"/>
      <c r="AK69" s="23"/>
      <c r="AL69" s="23"/>
      <c r="AM69" s="23"/>
      <c r="AN69" s="23"/>
      <c r="AO69" s="23"/>
      <c r="AP69" s="23"/>
      <c r="AQ69" s="23"/>
      <c r="AR69" s="23"/>
      <c r="AS69" s="23"/>
      <c r="AT69" s="23"/>
      <c r="AU69" s="23"/>
      <c r="AV69" s="23"/>
      <c r="AW69" s="6"/>
      <c r="AX69" s="6"/>
      <c r="AY69" s="6"/>
    </row>
    <row r="70" spans="1:51" ht="12.6" customHeight="1" x14ac:dyDescent="0.2">
      <c r="A70" s="302"/>
      <c r="B70" s="286" t="s">
        <v>100</v>
      </c>
      <c r="C70" s="269"/>
      <c r="D70" s="262"/>
      <c r="E70" s="262"/>
      <c r="F70" s="262"/>
      <c r="G70" s="262"/>
      <c r="H70" s="262"/>
      <c r="I70" s="14"/>
      <c r="J70" s="273"/>
      <c r="K70" s="274"/>
      <c r="M70" s="18">
        <f t="shared" si="3"/>
        <v>-1</v>
      </c>
      <c r="O70" s="8"/>
      <c r="P70" s="8"/>
      <c r="Q70" s="8"/>
      <c r="R70" s="8"/>
      <c r="S70" s="8"/>
      <c r="T70" s="240"/>
      <c r="U70" s="246">
        <f t="shared" si="4"/>
        <v>0</v>
      </c>
      <c r="V70" s="249">
        <v>8</v>
      </c>
      <c r="W70" s="250">
        <v>0</v>
      </c>
      <c r="X70" s="250"/>
      <c r="Y70" s="240"/>
      <c r="Z70" s="240"/>
      <c r="AA70" s="240"/>
      <c r="AB70" s="7"/>
      <c r="AC70" s="9"/>
      <c r="AD70" s="9"/>
      <c r="AE70" s="9"/>
      <c r="AF70" s="9"/>
      <c r="AG70" s="9"/>
      <c r="AH70" s="9"/>
      <c r="AI70" s="9"/>
      <c r="AJ70" s="9"/>
      <c r="AK70" s="9"/>
      <c r="AL70" s="9"/>
      <c r="AM70" s="9"/>
      <c r="AN70" s="9"/>
      <c r="AO70" s="9"/>
      <c r="AP70" s="9"/>
      <c r="AQ70" s="9"/>
      <c r="AR70" s="9"/>
      <c r="AS70" s="9"/>
      <c r="AT70" s="9"/>
      <c r="AU70" s="9"/>
      <c r="AV70" s="9"/>
    </row>
    <row r="71" spans="1:51" ht="12.6" customHeight="1" thickBot="1" x14ac:dyDescent="0.25">
      <c r="A71" s="16"/>
      <c r="B71" s="13"/>
      <c r="C71" s="12"/>
      <c r="D71" s="12"/>
      <c r="E71" s="12"/>
      <c r="F71" s="12"/>
      <c r="G71" s="12"/>
      <c r="H71" s="12"/>
      <c r="I71" s="12"/>
      <c r="J71" s="12"/>
      <c r="K71" s="11"/>
      <c r="M71" s="18">
        <f t="shared" si="3"/>
        <v>-1</v>
      </c>
      <c r="O71" s="8"/>
      <c r="P71" s="8"/>
      <c r="Q71" s="8"/>
      <c r="R71" s="8"/>
      <c r="S71" s="8"/>
      <c r="T71" s="240"/>
      <c r="U71" s="246">
        <f t="shared" si="4"/>
        <v>0</v>
      </c>
      <c r="V71" s="249">
        <v>9</v>
      </c>
      <c r="W71" s="250">
        <v>0</v>
      </c>
      <c r="X71" s="249"/>
      <c r="Y71" s="240"/>
      <c r="Z71" s="240"/>
      <c r="AA71" s="240"/>
      <c r="AB71" s="7"/>
      <c r="AC71" s="9"/>
      <c r="AD71" s="9"/>
      <c r="AE71" s="9"/>
      <c r="AF71" s="9"/>
      <c r="AG71" s="9"/>
      <c r="AH71" s="9"/>
      <c r="AI71" s="9"/>
      <c r="AJ71" s="9"/>
      <c r="AK71" s="9"/>
      <c r="AL71" s="9"/>
      <c r="AM71" s="9"/>
      <c r="AN71" s="9"/>
      <c r="AO71" s="9"/>
      <c r="AP71" s="9"/>
      <c r="AQ71" s="9"/>
      <c r="AR71" s="9"/>
      <c r="AS71" s="9"/>
      <c r="AT71" s="9"/>
      <c r="AU71" s="9"/>
      <c r="AV71" s="9"/>
    </row>
    <row r="72" spans="1:51" ht="12.6" customHeight="1" x14ac:dyDescent="0.2">
      <c r="A72" s="19"/>
      <c r="C72" s="14"/>
      <c r="D72" s="14"/>
      <c r="E72" s="14"/>
      <c r="F72" s="14"/>
      <c r="G72" s="14"/>
      <c r="H72" s="14"/>
      <c r="I72" s="14"/>
      <c r="M72" s="18"/>
      <c r="O72" s="8"/>
      <c r="P72" s="8"/>
      <c r="Q72" s="8"/>
      <c r="R72" s="8"/>
      <c r="S72" s="8"/>
      <c r="T72" s="240"/>
      <c r="U72" s="246"/>
      <c r="V72" s="249"/>
      <c r="W72" s="246"/>
      <c r="X72" s="240"/>
      <c r="Y72" s="240"/>
      <c r="Z72" s="240"/>
      <c r="AA72" s="240"/>
      <c r="AB72" s="7"/>
      <c r="AC72" s="9"/>
      <c r="AD72" s="9"/>
      <c r="AE72" s="9"/>
      <c r="AF72" s="9"/>
      <c r="AG72" s="9"/>
      <c r="AH72" s="9"/>
      <c r="AI72" s="9"/>
      <c r="AJ72" s="9"/>
      <c r="AK72" s="9"/>
      <c r="AL72" s="9"/>
      <c r="AM72" s="9"/>
      <c r="AN72" s="9"/>
      <c r="AO72" s="9"/>
      <c r="AP72" s="9"/>
      <c r="AQ72" s="9"/>
      <c r="AR72" s="9"/>
      <c r="AS72" s="9"/>
      <c r="AT72" s="9"/>
      <c r="AU72" s="9"/>
      <c r="AV72" s="9"/>
    </row>
    <row r="73" spans="1:51" ht="12.6" customHeight="1" x14ac:dyDescent="0.2">
      <c r="A73" s="16"/>
      <c r="L73" s="6"/>
      <c r="O73" s="8"/>
      <c r="P73" s="8"/>
      <c r="Q73" s="8"/>
      <c r="R73" s="8"/>
      <c r="S73" s="8"/>
      <c r="T73" s="240"/>
      <c r="U73" s="246"/>
      <c r="V73" s="246"/>
      <c r="W73" s="246"/>
      <c r="X73" s="240"/>
      <c r="Y73" s="240"/>
      <c r="Z73" s="240"/>
      <c r="AA73" s="240"/>
      <c r="AB73" s="7"/>
      <c r="AC73" s="9"/>
      <c r="AD73" s="9"/>
      <c r="AE73" s="9"/>
      <c r="AF73" s="9"/>
      <c r="AG73" s="9"/>
      <c r="AH73" s="9"/>
      <c r="AI73" s="9"/>
      <c r="AJ73" s="9"/>
      <c r="AK73" s="9"/>
      <c r="AL73" s="9"/>
      <c r="AM73" s="9"/>
      <c r="AN73" s="9"/>
      <c r="AO73" s="9"/>
      <c r="AP73" s="9"/>
      <c r="AQ73" s="9"/>
      <c r="AR73" s="9"/>
      <c r="AS73" s="9"/>
      <c r="AT73" s="9"/>
      <c r="AU73" s="9"/>
      <c r="AV73" s="9"/>
    </row>
    <row r="74" spans="1:51" ht="12.6" customHeight="1" x14ac:dyDescent="0.2">
      <c r="A74" s="6"/>
      <c r="B74"/>
      <c r="C74"/>
      <c r="D74"/>
      <c r="E74"/>
      <c r="F74"/>
      <c r="G74"/>
      <c r="H74"/>
      <c r="I74"/>
      <c r="J74"/>
      <c r="K74"/>
      <c r="O74" s="8"/>
      <c r="P74" s="8"/>
      <c r="Q74" s="8"/>
      <c r="R74" s="8"/>
      <c r="S74" s="8"/>
      <c r="T74" s="240"/>
      <c r="U74" s="249"/>
      <c r="V74" s="249"/>
      <c r="W74" s="246"/>
      <c r="X74" s="240"/>
      <c r="Y74" s="240"/>
      <c r="Z74" s="240"/>
      <c r="AA74" s="240"/>
      <c r="AB74" s="7"/>
      <c r="AC74" s="9"/>
      <c r="AD74" s="9"/>
      <c r="AE74" s="9"/>
      <c r="AF74" s="9"/>
      <c r="AG74" s="9"/>
      <c r="AH74" s="9"/>
      <c r="AI74" s="9"/>
      <c r="AJ74" s="9"/>
      <c r="AK74" s="9"/>
      <c r="AL74" s="9"/>
      <c r="AM74" s="9"/>
      <c r="AN74" s="9"/>
      <c r="AO74" s="9"/>
      <c r="AP74" s="9"/>
      <c r="AQ74" s="9"/>
      <c r="AR74" s="9"/>
      <c r="AS74" s="9"/>
      <c r="AT74" s="9"/>
      <c r="AU74" s="9"/>
      <c r="AV74" s="9"/>
    </row>
    <row r="75" spans="1:51" ht="12.6" customHeight="1" x14ac:dyDescent="0.25">
      <c r="A75" s="6"/>
      <c r="B75"/>
      <c r="C75"/>
      <c r="D75"/>
      <c r="E75"/>
      <c r="F75"/>
      <c r="G75"/>
      <c r="H75"/>
      <c r="I75"/>
      <c r="J75"/>
      <c r="K75"/>
      <c r="O75" s="8"/>
      <c r="P75" s="8"/>
      <c r="Q75" s="8"/>
      <c r="R75" s="8"/>
      <c r="S75" s="8"/>
      <c r="T75" s="240"/>
      <c r="U75" s="251"/>
      <c r="V75" s="251"/>
      <c r="W75" s="240"/>
      <c r="X75" s="240"/>
      <c r="Y75" s="240"/>
      <c r="Z75" s="240"/>
      <c r="AA75" s="240"/>
      <c r="AB75" s="7"/>
      <c r="AC75" s="9"/>
      <c r="AD75" s="9"/>
      <c r="AE75" s="9"/>
      <c r="AF75" s="9"/>
      <c r="AG75" s="9"/>
      <c r="AH75" s="9"/>
      <c r="AI75" s="9"/>
      <c r="AJ75" s="9"/>
      <c r="AK75" s="9"/>
      <c r="AL75" s="9"/>
      <c r="AM75" s="9"/>
      <c r="AN75" s="9"/>
      <c r="AO75" s="9"/>
      <c r="AP75" s="9"/>
      <c r="AQ75" s="9"/>
      <c r="AR75" s="9"/>
      <c r="AS75" s="9"/>
      <c r="AT75" s="9"/>
      <c r="AU75" s="9"/>
      <c r="AV75" s="9"/>
    </row>
    <row r="76" spans="1:51" ht="12.6" customHeight="1" x14ac:dyDescent="0.25">
      <c r="B76"/>
      <c r="C76"/>
      <c r="D76"/>
      <c r="E76"/>
      <c r="F76"/>
      <c r="G76"/>
      <c r="H76"/>
      <c r="I76"/>
      <c r="J76"/>
      <c r="K76"/>
      <c r="O76" s="8"/>
      <c r="P76" s="8"/>
      <c r="Q76" s="8"/>
      <c r="R76" s="8"/>
      <c r="S76" s="8"/>
      <c r="T76" s="240"/>
      <c r="U76" s="251"/>
      <c r="V76" s="251"/>
      <c r="W76" s="240"/>
      <c r="X76" s="240"/>
      <c r="Y76" s="240"/>
      <c r="Z76" s="240"/>
      <c r="AA76" s="240"/>
      <c r="AB76" s="9"/>
      <c r="AC76" s="9"/>
      <c r="AD76" s="9"/>
      <c r="AE76" s="9"/>
      <c r="AF76" s="9"/>
      <c r="AG76" s="9"/>
      <c r="AH76" s="9"/>
      <c r="AI76" s="9"/>
      <c r="AJ76" s="9"/>
      <c r="AK76" s="9"/>
      <c r="AL76" s="9"/>
      <c r="AM76" s="9"/>
      <c r="AN76" s="9"/>
      <c r="AO76" s="9"/>
      <c r="AP76" s="9"/>
      <c r="AQ76" s="9"/>
      <c r="AR76" s="9"/>
      <c r="AS76" s="9"/>
      <c r="AT76" s="9"/>
      <c r="AU76" s="9"/>
      <c r="AV76" s="9"/>
    </row>
    <row r="77" spans="1:51" ht="12.6" customHeight="1" x14ac:dyDescent="0.2">
      <c r="B77"/>
      <c r="C77"/>
      <c r="D77"/>
      <c r="E77"/>
      <c r="F77"/>
      <c r="G77"/>
      <c r="H77"/>
      <c r="I77"/>
      <c r="J77"/>
      <c r="K77"/>
      <c r="O77" s="8"/>
      <c r="P77" s="8"/>
      <c r="Q77" s="8"/>
      <c r="R77" s="8"/>
      <c r="S77" s="8"/>
      <c r="T77" s="240"/>
      <c r="U77" s="240"/>
      <c r="V77" s="240"/>
      <c r="W77" s="240"/>
      <c r="X77" s="240"/>
      <c r="Y77" s="240"/>
      <c r="Z77" s="240"/>
      <c r="AA77" s="240"/>
      <c r="AB77" s="9"/>
      <c r="AC77" s="9"/>
      <c r="AD77" s="9"/>
      <c r="AE77" s="9"/>
      <c r="AF77" s="9"/>
      <c r="AG77" s="9"/>
      <c r="AH77" s="9"/>
      <c r="AI77" s="9"/>
      <c r="AJ77" s="9"/>
      <c r="AK77" s="9"/>
      <c r="AL77" s="9"/>
      <c r="AM77" s="9"/>
      <c r="AN77" s="9"/>
      <c r="AO77" s="9"/>
      <c r="AP77" s="9"/>
      <c r="AQ77" s="9"/>
      <c r="AR77" s="9"/>
      <c r="AS77" s="9"/>
      <c r="AT77" s="9"/>
      <c r="AU77" s="9"/>
      <c r="AV77" s="9"/>
    </row>
    <row r="78" spans="1:51" ht="12.6" customHeight="1" x14ac:dyDescent="0.2">
      <c r="B78"/>
      <c r="C78"/>
      <c r="D78"/>
      <c r="E78"/>
      <c r="F78"/>
      <c r="G78"/>
      <c r="H78"/>
      <c r="I78"/>
      <c r="J78"/>
      <c r="K78"/>
      <c r="O78" s="8"/>
      <c r="P78" s="8"/>
      <c r="Q78" s="8"/>
      <c r="R78" s="8"/>
      <c r="S78" s="8"/>
      <c r="T78" s="240"/>
      <c r="U78" s="240"/>
      <c r="V78" s="240"/>
      <c r="W78" s="240"/>
      <c r="X78" s="240"/>
      <c r="Y78" s="240"/>
      <c r="Z78" s="240"/>
      <c r="AA78" s="240"/>
      <c r="AB78" s="9"/>
      <c r="AC78" s="9"/>
      <c r="AD78" s="9"/>
      <c r="AE78" s="9"/>
      <c r="AF78" s="9"/>
      <c r="AG78" s="9"/>
      <c r="AH78" s="9"/>
      <c r="AI78" s="9"/>
      <c r="AJ78" s="9"/>
      <c r="AK78" s="9"/>
      <c r="AL78" s="9"/>
      <c r="AM78" s="9"/>
      <c r="AN78" s="9"/>
      <c r="AO78" s="9"/>
      <c r="AP78" s="9"/>
      <c r="AQ78" s="9"/>
      <c r="AR78" s="9"/>
      <c r="AS78" s="9"/>
      <c r="AT78" s="9"/>
      <c r="AU78" s="9"/>
      <c r="AV78" s="9"/>
    </row>
    <row r="79" spans="1:51" ht="12.6" customHeight="1" x14ac:dyDescent="0.2">
      <c r="B79"/>
      <c r="C79"/>
      <c r="D79"/>
      <c r="E79"/>
      <c r="F79"/>
      <c r="G79"/>
      <c r="H79"/>
      <c r="I79"/>
      <c r="J79"/>
      <c r="K79"/>
      <c r="O79" s="8"/>
      <c r="P79" s="8"/>
      <c r="Q79" s="8"/>
      <c r="R79" s="8"/>
      <c r="S79" s="8"/>
      <c r="T79" s="240"/>
      <c r="U79" s="240"/>
      <c r="V79" s="240"/>
      <c r="W79" s="240"/>
      <c r="X79" s="240"/>
      <c r="Y79" s="240"/>
      <c r="Z79" s="240"/>
      <c r="AA79" s="240"/>
      <c r="AB79" s="9"/>
      <c r="AC79" s="9"/>
      <c r="AD79" s="9"/>
      <c r="AE79" s="9"/>
      <c r="AF79" s="9"/>
      <c r="AG79" s="9"/>
      <c r="AH79" s="9"/>
      <c r="AI79" s="9"/>
      <c r="AJ79" s="9"/>
      <c r="AK79" s="9"/>
      <c r="AL79" s="9"/>
      <c r="AM79" s="9"/>
      <c r="AN79" s="9"/>
      <c r="AO79" s="9"/>
      <c r="AP79" s="9"/>
      <c r="AQ79" s="9"/>
      <c r="AR79" s="9"/>
      <c r="AS79" s="9"/>
      <c r="AT79" s="9"/>
      <c r="AU79" s="9"/>
      <c r="AV79" s="9"/>
    </row>
    <row r="80" spans="1:51" ht="12.6" customHeight="1" x14ac:dyDescent="0.25">
      <c r="O80" s="8"/>
      <c r="P80" s="8"/>
      <c r="Q80" s="8"/>
      <c r="R80" s="8"/>
      <c r="S80" s="8"/>
      <c r="T80" s="240"/>
      <c r="U80" s="251"/>
      <c r="V80" s="251"/>
      <c r="W80" s="240"/>
      <c r="X80" s="240"/>
      <c r="Y80" s="240"/>
      <c r="Z80" s="240"/>
      <c r="AA80" s="240"/>
      <c r="AB80" s="9"/>
      <c r="AC80" s="9"/>
      <c r="AD80" s="9"/>
      <c r="AE80" s="9"/>
      <c r="AF80" s="9"/>
      <c r="AG80" s="9"/>
      <c r="AH80" s="9"/>
      <c r="AI80" s="9"/>
      <c r="AJ80" s="9"/>
      <c r="AK80" s="9"/>
      <c r="AL80" s="9"/>
      <c r="AM80" s="9"/>
      <c r="AN80" s="9"/>
      <c r="AO80" s="9"/>
      <c r="AP80" s="9"/>
      <c r="AQ80" s="9"/>
      <c r="AR80" s="9"/>
      <c r="AS80" s="9"/>
      <c r="AT80" s="9"/>
      <c r="AU80" s="9"/>
      <c r="AV80" s="9"/>
    </row>
    <row r="81" spans="2:48" ht="12.6" customHeight="1" x14ac:dyDescent="0.25">
      <c r="O81" s="8"/>
      <c r="P81" s="8"/>
      <c r="Q81" s="8"/>
      <c r="R81" s="8"/>
      <c r="S81" s="8"/>
      <c r="T81" s="240"/>
      <c r="U81" s="251"/>
      <c r="V81" s="251"/>
      <c r="W81" s="240"/>
      <c r="X81" s="240"/>
      <c r="Y81" s="240"/>
      <c r="Z81" s="240"/>
      <c r="AA81" s="240"/>
      <c r="AB81" s="9"/>
      <c r="AC81" s="9"/>
      <c r="AD81" s="9"/>
      <c r="AE81" s="9"/>
      <c r="AF81" s="9"/>
      <c r="AG81" s="9"/>
      <c r="AH81" s="9"/>
      <c r="AI81" s="9"/>
      <c r="AJ81" s="9"/>
      <c r="AK81" s="9"/>
      <c r="AL81" s="9"/>
      <c r="AM81" s="9"/>
      <c r="AN81" s="9"/>
      <c r="AO81" s="9"/>
      <c r="AP81" s="9"/>
      <c r="AQ81" s="9"/>
      <c r="AR81" s="9"/>
      <c r="AS81" s="9"/>
      <c r="AT81" s="9"/>
      <c r="AU81" s="9"/>
      <c r="AV81" s="9"/>
    </row>
    <row r="82" spans="2:48" ht="15" customHeight="1" x14ac:dyDescent="0.25">
      <c r="O82" s="8"/>
      <c r="P82" s="8"/>
      <c r="Q82" s="8"/>
      <c r="R82" s="8"/>
      <c r="S82" s="8"/>
      <c r="T82" s="240"/>
      <c r="U82" s="251"/>
      <c r="V82" s="251"/>
      <c r="W82" s="240"/>
      <c r="X82" s="240"/>
      <c r="Y82" s="240"/>
      <c r="Z82" s="240"/>
      <c r="AA82" s="240"/>
      <c r="AB82" s="9"/>
      <c r="AC82" s="9"/>
      <c r="AD82" s="9"/>
      <c r="AE82" s="9"/>
      <c r="AF82" s="9"/>
      <c r="AG82" s="9"/>
      <c r="AH82" s="9"/>
      <c r="AI82" s="9"/>
      <c r="AJ82" s="9"/>
      <c r="AK82" s="9"/>
      <c r="AL82" s="9"/>
      <c r="AM82" s="9"/>
      <c r="AN82" s="9"/>
      <c r="AO82" s="9"/>
      <c r="AP82" s="9"/>
      <c r="AQ82" s="9"/>
      <c r="AR82" s="9"/>
      <c r="AS82" s="9"/>
      <c r="AT82" s="9"/>
      <c r="AU82" s="9"/>
      <c r="AV82" s="9"/>
    </row>
    <row r="83" spans="2:48" ht="12.75" customHeight="1" x14ac:dyDescent="0.25">
      <c r="B83" s="10"/>
      <c r="C83" s="10"/>
      <c r="D83" s="10"/>
      <c r="E83" s="10"/>
      <c r="F83" s="10"/>
      <c r="G83" s="10"/>
      <c r="H83" s="10"/>
      <c r="I83" s="10"/>
      <c r="J83" s="10"/>
      <c r="K83" s="10"/>
      <c r="O83" s="8"/>
      <c r="P83" s="8"/>
      <c r="Q83" s="8"/>
      <c r="R83" s="8"/>
      <c r="S83" s="8"/>
      <c r="T83" s="240"/>
      <c r="U83" s="251"/>
      <c r="V83" s="251"/>
      <c r="W83" s="240"/>
      <c r="X83" s="240"/>
      <c r="Y83" s="240"/>
      <c r="Z83" s="240"/>
      <c r="AA83" s="240"/>
      <c r="AB83" s="9"/>
      <c r="AC83" s="9"/>
      <c r="AD83" s="9"/>
      <c r="AE83" s="9"/>
      <c r="AF83" s="9"/>
      <c r="AG83" s="9"/>
      <c r="AH83" s="9"/>
      <c r="AI83" s="9"/>
      <c r="AJ83" s="9"/>
      <c r="AK83" s="9"/>
      <c r="AL83" s="9"/>
      <c r="AM83" s="9"/>
      <c r="AN83" s="9"/>
      <c r="AO83" s="9"/>
      <c r="AP83" s="9"/>
      <c r="AQ83" s="9"/>
      <c r="AR83" s="9"/>
      <c r="AS83" s="9"/>
      <c r="AT83" s="9"/>
      <c r="AU83" s="9"/>
      <c r="AV83" s="9"/>
    </row>
    <row r="84" spans="2:48" ht="15.75" x14ac:dyDescent="0.25">
      <c r="B84" s="10"/>
      <c r="C84" s="10"/>
      <c r="D84" s="10"/>
      <c r="E84" s="10"/>
      <c r="F84" s="10"/>
      <c r="G84" s="10"/>
      <c r="H84" s="10"/>
      <c r="I84" s="10"/>
      <c r="J84" s="10"/>
      <c r="K84" s="10"/>
      <c r="O84" s="8"/>
      <c r="P84" s="8"/>
      <c r="Q84" s="8"/>
      <c r="R84" s="8"/>
      <c r="S84" s="8"/>
      <c r="T84" s="240"/>
      <c r="U84" s="251"/>
      <c r="V84" s="251"/>
      <c r="W84" s="240"/>
      <c r="X84" s="240"/>
      <c r="Y84" s="240"/>
      <c r="Z84" s="240"/>
      <c r="AA84" s="240"/>
      <c r="AB84" s="9"/>
      <c r="AC84" s="9"/>
      <c r="AD84" s="9"/>
      <c r="AE84" s="9"/>
      <c r="AF84" s="9"/>
      <c r="AG84" s="9"/>
      <c r="AH84" s="9"/>
      <c r="AI84" s="9"/>
      <c r="AJ84" s="9"/>
      <c r="AK84" s="9"/>
      <c r="AL84" s="9"/>
      <c r="AM84" s="9"/>
      <c r="AN84" s="9"/>
      <c r="AO84" s="9"/>
      <c r="AP84" s="9"/>
      <c r="AQ84" s="9"/>
      <c r="AR84" s="9"/>
      <c r="AS84" s="9"/>
      <c r="AT84" s="9"/>
      <c r="AU84" s="9"/>
      <c r="AV84" s="9"/>
    </row>
    <row r="85" spans="2:48" ht="13.9" customHeight="1" x14ac:dyDescent="0.25">
      <c r="B85" s="10"/>
      <c r="C85" s="10"/>
      <c r="D85" s="10"/>
      <c r="E85" s="10"/>
      <c r="F85" s="10"/>
      <c r="G85" s="10"/>
      <c r="H85" s="10"/>
      <c r="I85" s="10"/>
      <c r="J85" s="10"/>
      <c r="K85" s="10"/>
      <c r="O85" s="8"/>
      <c r="P85" s="8"/>
      <c r="Q85" s="8"/>
      <c r="R85" s="8"/>
      <c r="S85" s="8"/>
      <c r="T85" s="240"/>
      <c r="U85" s="251"/>
      <c r="V85" s="251"/>
      <c r="W85" s="240"/>
      <c r="X85" s="240"/>
      <c r="Y85" s="240"/>
      <c r="Z85" s="240"/>
      <c r="AA85" s="240"/>
      <c r="AB85" s="9"/>
      <c r="AC85" s="9"/>
      <c r="AD85" s="9"/>
      <c r="AE85" s="9"/>
      <c r="AF85" s="9"/>
      <c r="AG85" s="9"/>
      <c r="AH85" s="9"/>
      <c r="AI85" s="9"/>
      <c r="AJ85" s="9"/>
      <c r="AK85" s="9"/>
      <c r="AL85" s="9"/>
      <c r="AM85" s="9"/>
      <c r="AN85" s="9"/>
      <c r="AO85" s="9"/>
      <c r="AP85" s="9"/>
      <c r="AQ85" s="9"/>
      <c r="AR85" s="9"/>
      <c r="AS85" s="9"/>
      <c r="AT85" s="9"/>
      <c r="AU85" s="9"/>
      <c r="AV85" s="9"/>
    </row>
    <row r="86" spans="2:48" ht="15.75" x14ac:dyDescent="0.25">
      <c r="B86" s="10"/>
      <c r="C86" s="10"/>
      <c r="D86" s="10"/>
      <c r="E86" s="10"/>
      <c r="F86" s="10"/>
      <c r="G86" s="10"/>
      <c r="H86" s="10"/>
      <c r="I86" s="10"/>
      <c r="J86" s="10"/>
      <c r="K86" s="10"/>
      <c r="O86" s="8"/>
      <c r="P86" s="8"/>
      <c r="Q86" s="8"/>
      <c r="R86" s="8"/>
      <c r="S86" s="8"/>
      <c r="T86" s="240"/>
      <c r="U86" s="251"/>
      <c r="V86" s="251"/>
      <c r="W86" s="240"/>
      <c r="X86" s="240"/>
      <c r="Y86" s="240"/>
      <c r="Z86" s="240"/>
      <c r="AA86" s="240"/>
      <c r="AB86" s="9"/>
      <c r="AC86" s="9"/>
      <c r="AD86" s="9"/>
      <c r="AE86" s="9"/>
      <c r="AF86" s="9"/>
      <c r="AG86" s="9"/>
      <c r="AH86" s="9"/>
      <c r="AI86" s="9"/>
      <c r="AJ86" s="9"/>
      <c r="AK86" s="9"/>
      <c r="AL86" s="9"/>
      <c r="AM86" s="9"/>
      <c r="AN86" s="9"/>
      <c r="AO86" s="9"/>
      <c r="AP86" s="9"/>
      <c r="AQ86" s="9"/>
      <c r="AR86" s="9"/>
      <c r="AS86" s="9"/>
      <c r="AT86" s="9"/>
      <c r="AU86" s="9"/>
      <c r="AV86" s="9"/>
    </row>
    <row r="87" spans="2:48" ht="13.9" customHeight="1" x14ac:dyDescent="0.2">
      <c r="B87" s="10"/>
      <c r="C87" s="10"/>
      <c r="D87" s="10"/>
      <c r="E87" s="10"/>
      <c r="F87" s="10"/>
      <c r="G87" s="10"/>
      <c r="H87" s="10"/>
      <c r="I87" s="10"/>
      <c r="J87" s="10"/>
      <c r="K87" s="10"/>
      <c r="T87" s="240"/>
      <c r="U87" s="240"/>
      <c r="V87" s="240"/>
      <c r="W87" s="240"/>
      <c r="X87" s="240"/>
      <c r="Y87" s="240"/>
      <c r="Z87" s="240"/>
      <c r="AA87" s="240"/>
      <c r="AB87" s="9"/>
      <c r="AC87" s="9"/>
      <c r="AD87" s="9"/>
      <c r="AE87" s="9"/>
      <c r="AF87" s="9"/>
      <c r="AG87" s="9"/>
      <c r="AH87" s="9"/>
      <c r="AI87" s="9"/>
      <c r="AJ87" s="9"/>
      <c r="AK87" s="9"/>
      <c r="AL87" s="9"/>
      <c r="AM87" s="9"/>
      <c r="AN87" s="9"/>
      <c r="AO87" s="9"/>
      <c r="AP87" s="9"/>
      <c r="AQ87" s="9"/>
      <c r="AR87" s="9"/>
      <c r="AS87" s="9"/>
      <c r="AT87" s="9"/>
      <c r="AU87" s="9"/>
      <c r="AV87" s="9"/>
    </row>
    <row r="88" spans="2:48" ht="15.6" customHeight="1" x14ac:dyDescent="0.25">
      <c r="B88" s="10"/>
      <c r="C88" s="10"/>
      <c r="D88" s="10"/>
      <c r="E88" s="10"/>
      <c r="F88" s="10"/>
      <c r="G88" s="10"/>
      <c r="H88" s="10"/>
      <c r="I88" s="10"/>
      <c r="J88" s="10"/>
      <c r="K88" s="10"/>
      <c r="T88" s="240"/>
      <c r="U88" s="251"/>
      <c r="V88" s="251"/>
      <c r="W88" s="240"/>
      <c r="X88" s="240"/>
      <c r="Y88" s="240"/>
      <c r="Z88" s="240"/>
      <c r="AA88" s="240"/>
      <c r="AB88" s="9"/>
      <c r="AC88" s="9"/>
      <c r="AD88" s="9"/>
      <c r="AE88" s="9"/>
      <c r="AF88" s="9"/>
      <c r="AG88" s="7"/>
      <c r="AH88" s="7"/>
      <c r="AI88" s="7"/>
      <c r="AJ88" s="7"/>
      <c r="AK88" s="7"/>
      <c r="AL88" s="7"/>
      <c r="AM88" s="7"/>
      <c r="AN88" s="7"/>
      <c r="AO88" s="7"/>
      <c r="AP88" s="7"/>
      <c r="AQ88" s="7"/>
      <c r="AR88" s="7"/>
      <c r="AS88" s="7"/>
      <c r="AT88" s="7"/>
      <c r="AU88" s="7"/>
      <c r="AV88" s="7"/>
    </row>
    <row r="89" spans="2:48" ht="15.75" x14ac:dyDescent="0.25">
      <c r="B89" s="10"/>
      <c r="C89" s="10"/>
      <c r="D89" s="10"/>
      <c r="E89" s="10"/>
      <c r="F89" s="10"/>
      <c r="G89" s="10"/>
      <c r="H89" s="10"/>
      <c r="I89" s="10"/>
      <c r="J89" s="10"/>
      <c r="K89" s="10"/>
      <c r="T89" s="240"/>
      <c r="U89" s="251"/>
      <c r="V89" s="251"/>
      <c r="W89" s="240"/>
      <c r="X89" s="240"/>
      <c r="Y89" s="240"/>
      <c r="Z89" s="240"/>
      <c r="AA89" s="240"/>
      <c r="AB89" s="9"/>
      <c r="AC89" s="9"/>
      <c r="AD89" s="9"/>
      <c r="AE89" s="9"/>
      <c r="AF89" s="9"/>
      <c r="AG89" s="7"/>
      <c r="AH89" s="7"/>
      <c r="AI89" s="7"/>
      <c r="AJ89" s="7"/>
      <c r="AK89" s="7"/>
      <c r="AL89" s="7"/>
      <c r="AM89" s="7"/>
      <c r="AN89" s="7"/>
      <c r="AO89" s="7"/>
      <c r="AP89" s="7"/>
      <c r="AQ89" s="7"/>
      <c r="AR89" s="7"/>
      <c r="AS89" s="7"/>
      <c r="AT89" s="7"/>
      <c r="AU89" s="7"/>
      <c r="AV89" s="7"/>
    </row>
    <row r="90" spans="2:48" ht="15.6" customHeight="1" x14ac:dyDescent="0.25">
      <c r="B90" s="10"/>
      <c r="C90" s="10"/>
      <c r="D90" s="10"/>
      <c r="E90" s="10"/>
      <c r="F90" s="10"/>
      <c r="G90" s="10"/>
      <c r="H90" s="10"/>
      <c r="I90" s="10"/>
      <c r="J90" s="10"/>
      <c r="K90" s="10"/>
      <c r="T90" s="240"/>
      <c r="U90" s="251"/>
      <c r="V90" s="251"/>
      <c r="W90" s="240"/>
      <c r="X90" s="240"/>
      <c r="Y90" s="240"/>
      <c r="Z90" s="240"/>
      <c r="AA90" s="240"/>
      <c r="AB90" s="9"/>
      <c r="AC90" s="9"/>
      <c r="AD90" s="9"/>
      <c r="AE90" s="9"/>
      <c r="AF90" s="9"/>
      <c r="AG90" s="7"/>
      <c r="AH90" s="7"/>
      <c r="AI90" s="7"/>
      <c r="AJ90" s="7"/>
      <c r="AK90" s="7"/>
      <c r="AL90" s="7"/>
      <c r="AM90" s="7"/>
      <c r="AN90" s="7"/>
      <c r="AO90" s="7"/>
      <c r="AP90" s="7"/>
      <c r="AQ90" s="7"/>
      <c r="AR90" s="7"/>
      <c r="AS90" s="7"/>
      <c r="AT90" s="7"/>
      <c r="AU90" s="7"/>
      <c r="AV90" s="7"/>
    </row>
    <row r="91" spans="2:48" ht="15.6" customHeight="1" x14ac:dyDescent="0.25">
      <c r="B91" s="10"/>
      <c r="C91" s="10"/>
      <c r="D91" s="10"/>
      <c r="E91" s="10"/>
      <c r="F91" s="10"/>
      <c r="G91" s="10"/>
      <c r="H91" s="10"/>
      <c r="I91" s="10"/>
      <c r="J91" s="10"/>
      <c r="K91" s="10"/>
      <c r="T91" s="240"/>
      <c r="U91" s="251"/>
      <c r="V91" s="251"/>
      <c r="W91" s="240"/>
      <c r="X91" s="240"/>
      <c r="Y91" s="240"/>
      <c r="Z91" s="240"/>
      <c r="AA91" s="240"/>
      <c r="AB91" s="9"/>
      <c r="AC91" s="9"/>
      <c r="AD91" s="9"/>
      <c r="AE91" s="9"/>
      <c r="AF91" s="9"/>
      <c r="AG91" s="7"/>
      <c r="AH91" s="7"/>
      <c r="AI91" s="7"/>
      <c r="AJ91" s="7"/>
      <c r="AK91" s="7"/>
      <c r="AL91" s="7"/>
      <c r="AM91" s="7"/>
      <c r="AN91" s="7"/>
      <c r="AO91" s="7"/>
      <c r="AP91" s="7"/>
      <c r="AQ91" s="7"/>
      <c r="AR91" s="7"/>
      <c r="AS91" s="7"/>
      <c r="AT91" s="7"/>
      <c r="AU91" s="7"/>
      <c r="AV91" s="7"/>
    </row>
    <row r="92" spans="2:48" ht="15.6" customHeight="1" x14ac:dyDescent="0.25">
      <c r="B92" s="10"/>
      <c r="C92" s="10"/>
      <c r="D92" s="10"/>
      <c r="E92" s="10"/>
      <c r="F92" s="10"/>
      <c r="G92" s="10"/>
      <c r="H92" s="10"/>
      <c r="I92" s="10"/>
      <c r="J92" s="10"/>
      <c r="K92" s="10"/>
      <c r="T92" s="240"/>
      <c r="U92" s="251"/>
      <c r="V92" s="251"/>
      <c r="W92" s="240"/>
      <c r="X92" s="240"/>
      <c r="Y92" s="240"/>
      <c r="Z92" s="240"/>
      <c r="AA92" s="240"/>
      <c r="AB92" s="9"/>
      <c r="AC92" s="9"/>
      <c r="AD92" s="9"/>
      <c r="AE92" s="9"/>
      <c r="AF92" s="9"/>
      <c r="AG92" s="7"/>
      <c r="AH92" s="7"/>
      <c r="AI92" s="7"/>
      <c r="AJ92" s="7"/>
      <c r="AK92" s="7"/>
      <c r="AL92" s="7"/>
      <c r="AM92" s="7"/>
      <c r="AN92" s="7"/>
      <c r="AO92" s="7"/>
      <c r="AP92" s="7"/>
      <c r="AQ92" s="7"/>
      <c r="AR92" s="7"/>
      <c r="AS92" s="7"/>
      <c r="AT92" s="7"/>
      <c r="AU92" s="7"/>
      <c r="AV92" s="7"/>
    </row>
    <row r="93" spans="2:48" x14ac:dyDescent="0.2">
      <c r="T93" s="240"/>
      <c r="U93" s="240"/>
      <c r="V93" s="240"/>
      <c r="W93" s="240"/>
      <c r="X93" s="240"/>
      <c r="Y93" s="240"/>
      <c r="Z93" s="240"/>
      <c r="AA93" s="240"/>
      <c r="AB93" s="9"/>
      <c r="AC93" s="9"/>
      <c r="AD93" s="9"/>
      <c r="AE93" s="9"/>
      <c r="AF93" s="9"/>
      <c r="AG93" s="7"/>
      <c r="AH93" s="7"/>
      <c r="AI93" s="7"/>
      <c r="AJ93" s="7"/>
      <c r="AK93" s="7"/>
      <c r="AL93" s="7"/>
      <c r="AM93" s="7"/>
      <c r="AN93" s="7"/>
      <c r="AO93" s="7"/>
      <c r="AP93" s="7"/>
      <c r="AQ93" s="7"/>
      <c r="AR93" s="7"/>
      <c r="AS93" s="7"/>
      <c r="AT93" s="7"/>
      <c r="AU93" s="7"/>
      <c r="AV93" s="7"/>
    </row>
    <row r="94" spans="2:48" ht="15.6" customHeight="1" x14ac:dyDescent="0.25">
      <c r="T94" s="240"/>
      <c r="U94" s="251"/>
      <c r="V94" s="251"/>
      <c r="W94" s="240"/>
      <c r="X94" s="240"/>
      <c r="Y94" s="240"/>
      <c r="Z94" s="240"/>
      <c r="AA94" s="240"/>
      <c r="AB94" s="9"/>
      <c r="AC94" s="9"/>
      <c r="AD94" s="9"/>
      <c r="AE94" s="9"/>
      <c r="AF94" s="9"/>
      <c r="AG94" s="7"/>
      <c r="AH94" s="7"/>
      <c r="AI94" s="7"/>
      <c r="AJ94" s="7"/>
      <c r="AK94" s="7"/>
      <c r="AL94" s="7"/>
      <c r="AM94" s="7"/>
      <c r="AN94" s="7"/>
      <c r="AO94" s="7"/>
      <c r="AP94" s="7"/>
      <c r="AQ94" s="7"/>
      <c r="AR94" s="7"/>
      <c r="AS94" s="7"/>
      <c r="AT94" s="7"/>
      <c r="AU94" s="7"/>
      <c r="AV94" s="7"/>
    </row>
    <row r="95" spans="2:48" ht="15.75" x14ac:dyDescent="0.25">
      <c r="T95" s="240"/>
      <c r="U95" s="251"/>
      <c r="V95" s="251"/>
      <c r="W95" s="240"/>
      <c r="X95" s="240"/>
      <c r="Y95" s="240"/>
      <c r="Z95" s="240"/>
      <c r="AA95" s="240"/>
      <c r="AB95" s="9"/>
      <c r="AC95" s="9"/>
      <c r="AD95" s="9"/>
      <c r="AE95" s="9"/>
      <c r="AF95" s="9"/>
      <c r="AG95" s="7"/>
      <c r="AH95" s="7"/>
      <c r="AI95" s="7"/>
      <c r="AJ95" s="7"/>
      <c r="AK95" s="7"/>
      <c r="AL95" s="7"/>
      <c r="AM95" s="7"/>
      <c r="AN95" s="7"/>
      <c r="AO95" s="7"/>
      <c r="AP95" s="7"/>
      <c r="AQ95" s="7"/>
      <c r="AR95" s="7"/>
      <c r="AS95" s="7"/>
      <c r="AT95" s="7"/>
      <c r="AU95" s="7"/>
      <c r="AV95" s="7"/>
    </row>
    <row r="96" spans="2:48" ht="15.75" x14ac:dyDescent="0.25">
      <c r="T96" s="240"/>
      <c r="U96" s="251"/>
      <c r="V96" s="251"/>
      <c r="W96" s="240"/>
      <c r="X96" s="240"/>
      <c r="Y96" s="240"/>
      <c r="Z96" s="240"/>
      <c r="AA96" s="240"/>
      <c r="AB96" s="9"/>
      <c r="AC96" s="9"/>
      <c r="AD96" s="9"/>
      <c r="AE96" s="9"/>
      <c r="AF96" s="9"/>
      <c r="AG96" s="7"/>
      <c r="AH96" s="7"/>
      <c r="AI96" s="7"/>
      <c r="AJ96" s="7"/>
      <c r="AK96" s="7"/>
      <c r="AL96" s="7"/>
      <c r="AM96" s="7"/>
      <c r="AN96" s="7"/>
      <c r="AO96" s="7"/>
      <c r="AP96" s="7"/>
      <c r="AQ96" s="7"/>
      <c r="AR96" s="7"/>
      <c r="AS96" s="7"/>
      <c r="AT96" s="7"/>
      <c r="AU96" s="7"/>
      <c r="AV96" s="7"/>
    </row>
    <row r="97" spans="20:48" ht="15.75" x14ac:dyDescent="0.25">
      <c r="T97" s="240"/>
      <c r="U97" s="251"/>
      <c r="V97" s="251"/>
      <c r="W97" s="240"/>
      <c r="X97" s="240"/>
      <c r="Y97" s="240"/>
      <c r="Z97" s="240"/>
      <c r="AA97" s="240"/>
      <c r="AB97" s="9"/>
      <c r="AC97" s="9"/>
      <c r="AD97" s="9"/>
      <c r="AE97" s="9"/>
      <c r="AF97" s="9"/>
      <c r="AG97" s="7"/>
      <c r="AH97" s="7"/>
      <c r="AI97" s="7"/>
      <c r="AJ97" s="7"/>
      <c r="AK97" s="7"/>
      <c r="AL97" s="7"/>
      <c r="AM97" s="7"/>
      <c r="AN97" s="7"/>
      <c r="AO97" s="7"/>
      <c r="AP97" s="7"/>
      <c r="AQ97" s="7"/>
      <c r="AR97" s="7"/>
      <c r="AS97" s="7"/>
      <c r="AT97" s="7"/>
      <c r="AU97" s="7"/>
      <c r="AV97" s="7"/>
    </row>
    <row r="98" spans="20:48" ht="16.149999999999999" customHeight="1" x14ac:dyDescent="0.25">
      <c r="T98" s="240"/>
      <c r="U98" s="251"/>
      <c r="V98" s="251"/>
      <c r="W98" s="240"/>
      <c r="X98" s="240"/>
      <c r="Y98" s="240"/>
      <c r="Z98" s="240"/>
      <c r="AA98" s="240"/>
      <c r="AB98" s="9"/>
      <c r="AC98" s="9"/>
      <c r="AD98" s="9"/>
      <c r="AE98" s="9"/>
      <c r="AF98" s="9"/>
      <c r="AG98" s="7"/>
      <c r="AH98" s="7"/>
      <c r="AI98" s="7"/>
      <c r="AJ98" s="7"/>
      <c r="AK98" s="7"/>
      <c r="AL98" s="7"/>
      <c r="AM98" s="7"/>
      <c r="AN98" s="7"/>
      <c r="AO98" s="7"/>
      <c r="AP98" s="7"/>
      <c r="AQ98" s="7"/>
      <c r="AR98" s="7"/>
      <c r="AS98" s="7"/>
      <c r="AT98" s="7"/>
      <c r="AU98" s="7"/>
      <c r="AV98" s="7"/>
    </row>
    <row r="99" spans="20:48" x14ac:dyDescent="0.2">
      <c r="T99" s="240"/>
      <c r="U99" s="240"/>
      <c r="V99" s="240"/>
      <c r="W99" s="240"/>
      <c r="X99" s="240"/>
      <c r="Y99" s="240"/>
      <c r="Z99" s="240"/>
      <c r="AA99" s="240"/>
      <c r="AB99" s="9"/>
      <c r="AC99" s="9"/>
      <c r="AD99" s="9"/>
      <c r="AE99" s="9"/>
      <c r="AF99" s="9"/>
      <c r="AG99" s="7"/>
      <c r="AH99" s="7"/>
      <c r="AI99" s="7"/>
      <c r="AJ99" s="7"/>
      <c r="AK99" s="7"/>
      <c r="AL99" s="7"/>
      <c r="AM99" s="7"/>
      <c r="AN99" s="7"/>
      <c r="AO99" s="7"/>
      <c r="AP99" s="7"/>
      <c r="AQ99" s="7"/>
      <c r="AR99" s="7"/>
      <c r="AS99" s="7"/>
      <c r="AT99" s="7"/>
      <c r="AU99" s="7"/>
      <c r="AV99" s="7"/>
    </row>
    <row r="100" spans="20:48" x14ac:dyDescent="0.2">
      <c r="T100" s="240"/>
      <c r="U100" s="240"/>
      <c r="V100" s="240"/>
      <c r="W100" s="240"/>
      <c r="X100" s="240"/>
      <c r="Y100" s="240"/>
      <c r="Z100" s="240"/>
      <c r="AA100" s="240"/>
      <c r="AB100" s="9"/>
      <c r="AC100" s="9"/>
      <c r="AD100" s="9"/>
      <c r="AE100" s="9"/>
      <c r="AF100" s="9"/>
      <c r="AG100" s="7"/>
      <c r="AH100" s="7"/>
      <c r="AI100" s="7"/>
      <c r="AJ100" s="7"/>
      <c r="AK100" s="7"/>
      <c r="AL100" s="7"/>
      <c r="AM100" s="7"/>
      <c r="AN100" s="7"/>
      <c r="AO100" s="7"/>
      <c r="AP100" s="7"/>
      <c r="AQ100" s="7"/>
      <c r="AR100" s="7"/>
      <c r="AS100" s="7"/>
      <c r="AT100" s="7"/>
      <c r="AU100" s="7"/>
      <c r="AV100" s="7"/>
    </row>
    <row r="101" spans="20:48" x14ac:dyDescent="0.2">
      <c r="T101" s="240"/>
      <c r="U101" s="240"/>
      <c r="V101" s="240"/>
      <c r="W101" s="240"/>
      <c r="X101" s="240"/>
      <c r="Y101" s="240"/>
      <c r="Z101" s="240"/>
      <c r="AA101" s="240"/>
      <c r="AB101" s="9"/>
      <c r="AC101" s="9"/>
      <c r="AD101" s="9"/>
      <c r="AE101" s="9"/>
      <c r="AF101" s="9"/>
      <c r="AG101" s="7"/>
      <c r="AH101" s="7"/>
      <c r="AI101" s="7"/>
      <c r="AJ101" s="7"/>
      <c r="AK101" s="7"/>
      <c r="AL101" s="7"/>
      <c r="AM101" s="7"/>
      <c r="AN101" s="7"/>
      <c r="AO101" s="7"/>
      <c r="AP101" s="7"/>
      <c r="AQ101" s="7"/>
      <c r="AR101" s="7"/>
      <c r="AS101" s="7"/>
      <c r="AT101" s="7"/>
      <c r="AU101" s="7"/>
      <c r="AV101" s="7"/>
    </row>
    <row r="102" spans="20:48" x14ac:dyDescent="0.2">
      <c r="T102" s="240"/>
      <c r="U102" s="240"/>
      <c r="V102" s="240"/>
      <c r="W102" s="240"/>
      <c r="X102" s="240"/>
      <c r="Y102" s="240"/>
      <c r="Z102" s="240"/>
      <c r="AA102" s="240"/>
      <c r="AB102" s="9"/>
      <c r="AC102" s="9"/>
      <c r="AD102" s="9"/>
      <c r="AE102" s="9"/>
      <c r="AF102" s="9"/>
      <c r="AG102" s="7"/>
      <c r="AH102" s="7"/>
      <c r="AI102" s="7"/>
      <c r="AJ102" s="7"/>
      <c r="AK102" s="7"/>
      <c r="AL102" s="7"/>
      <c r="AM102" s="7"/>
      <c r="AN102" s="7"/>
      <c r="AO102" s="7"/>
      <c r="AP102" s="7"/>
      <c r="AQ102" s="7"/>
      <c r="AR102" s="7"/>
      <c r="AS102" s="7"/>
      <c r="AT102" s="7"/>
      <c r="AU102" s="7"/>
      <c r="AV102" s="7"/>
    </row>
    <row r="103" spans="20:48" x14ac:dyDescent="0.2">
      <c r="T103" s="240"/>
      <c r="U103" s="240"/>
      <c r="V103" s="240"/>
      <c r="W103" s="240"/>
      <c r="X103" s="240"/>
      <c r="Y103" s="240"/>
      <c r="Z103" s="240"/>
      <c r="AA103" s="240"/>
      <c r="AB103" s="9"/>
      <c r="AC103" s="9"/>
      <c r="AD103" s="9"/>
      <c r="AE103" s="9"/>
      <c r="AF103" s="9"/>
      <c r="AG103" s="7"/>
      <c r="AH103" s="7"/>
      <c r="AI103" s="7"/>
      <c r="AJ103" s="7"/>
      <c r="AK103" s="7"/>
      <c r="AL103" s="7"/>
      <c r="AM103" s="7"/>
      <c r="AN103" s="7"/>
      <c r="AO103" s="7"/>
      <c r="AP103" s="7"/>
      <c r="AQ103" s="7"/>
      <c r="AR103" s="7"/>
      <c r="AS103" s="7"/>
      <c r="AT103" s="7"/>
      <c r="AU103" s="7"/>
      <c r="AV103" s="7"/>
    </row>
    <row r="104" spans="20:48" x14ac:dyDescent="0.2">
      <c r="T104" s="240"/>
      <c r="U104" s="240"/>
      <c r="V104" s="240"/>
      <c r="W104" s="240"/>
      <c r="X104" s="240"/>
      <c r="Y104" s="240"/>
      <c r="Z104" s="240"/>
      <c r="AA104" s="240"/>
      <c r="AB104" s="9"/>
      <c r="AC104" s="9"/>
      <c r="AD104" s="9"/>
      <c r="AE104" s="9"/>
      <c r="AF104" s="9"/>
      <c r="AG104" s="7"/>
      <c r="AH104" s="7"/>
      <c r="AI104" s="7"/>
      <c r="AJ104" s="7"/>
      <c r="AK104" s="7"/>
      <c r="AL104" s="7"/>
      <c r="AM104" s="7"/>
      <c r="AN104" s="7"/>
      <c r="AO104" s="7"/>
      <c r="AP104" s="7"/>
      <c r="AQ104" s="7"/>
      <c r="AR104" s="7"/>
      <c r="AS104" s="7"/>
      <c r="AT104" s="7"/>
      <c r="AU104" s="7"/>
      <c r="AV104" s="7"/>
    </row>
    <row r="105" spans="20:48" x14ac:dyDescent="0.2">
      <c r="T105" s="240"/>
      <c r="U105" s="240"/>
      <c r="V105" s="240"/>
      <c r="W105" s="240"/>
      <c r="X105" s="240"/>
      <c r="Y105" s="240"/>
      <c r="Z105" s="240"/>
      <c r="AA105" s="240"/>
      <c r="AB105" s="9"/>
      <c r="AC105" s="9"/>
      <c r="AD105" s="9"/>
      <c r="AE105" s="9"/>
      <c r="AF105" s="9"/>
      <c r="AG105" s="7"/>
      <c r="AH105" s="7"/>
      <c r="AI105" s="7"/>
      <c r="AJ105" s="7"/>
      <c r="AK105" s="7"/>
      <c r="AL105" s="7"/>
      <c r="AM105" s="7"/>
      <c r="AN105" s="7"/>
      <c r="AO105" s="7"/>
      <c r="AP105" s="7"/>
      <c r="AQ105" s="7"/>
      <c r="AR105" s="7"/>
      <c r="AS105" s="7"/>
      <c r="AT105" s="7"/>
      <c r="AU105" s="7"/>
      <c r="AV105" s="7"/>
    </row>
    <row r="106" spans="20:48" x14ac:dyDescent="0.2">
      <c r="T106" s="240"/>
      <c r="U106" s="240"/>
      <c r="V106" s="240"/>
      <c r="W106" s="240"/>
      <c r="X106" s="240"/>
      <c r="Y106" s="240"/>
      <c r="Z106" s="240"/>
      <c r="AA106" s="240"/>
      <c r="AB106" s="9"/>
      <c r="AC106" s="9"/>
      <c r="AD106" s="9"/>
      <c r="AE106" s="9"/>
      <c r="AF106" s="9"/>
      <c r="AG106" s="7"/>
      <c r="AH106" s="7"/>
      <c r="AI106" s="7"/>
      <c r="AJ106" s="7"/>
      <c r="AK106" s="7"/>
      <c r="AL106" s="7"/>
      <c r="AM106" s="7"/>
      <c r="AN106" s="7"/>
      <c r="AO106" s="7"/>
      <c r="AP106" s="7"/>
      <c r="AQ106" s="7"/>
      <c r="AR106" s="7"/>
      <c r="AS106" s="7"/>
      <c r="AT106" s="7"/>
      <c r="AU106" s="7"/>
      <c r="AV106" s="7"/>
    </row>
    <row r="107" spans="20:48" x14ac:dyDescent="0.2">
      <c r="T107" s="240"/>
      <c r="U107" s="240"/>
      <c r="V107" s="240"/>
      <c r="W107" s="240"/>
      <c r="X107" s="240"/>
      <c r="Y107" s="240"/>
      <c r="Z107" s="240"/>
      <c r="AA107" s="240"/>
      <c r="AB107" s="9"/>
      <c r="AC107" s="9"/>
      <c r="AD107" s="9"/>
      <c r="AE107" s="9"/>
      <c r="AF107" s="9"/>
      <c r="AG107" s="7"/>
      <c r="AH107" s="7"/>
      <c r="AI107" s="7"/>
      <c r="AJ107" s="7"/>
      <c r="AK107" s="7"/>
      <c r="AL107" s="7"/>
      <c r="AM107" s="7"/>
      <c r="AN107" s="7"/>
      <c r="AO107" s="7"/>
      <c r="AP107" s="7"/>
      <c r="AQ107" s="7"/>
      <c r="AR107" s="7"/>
      <c r="AS107" s="7"/>
      <c r="AT107" s="7"/>
      <c r="AU107" s="7"/>
      <c r="AV107" s="7"/>
    </row>
    <row r="108" spans="20:48" x14ac:dyDescent="0.2">
      <c r="T108" s="240"/>
      <c r="U108" s="240"/>
      <c r="V108" s="240"/>
      <c r="W108" s="240"/>
      <c r="X108" s="240"/>
      <c r="Y108" s="240"/>
      <c r="Z108" s="240"/>
      <c r="AA108" s="240"/>
      <c r="AB108" s="9"/>
      <c r="AC108" s="9"/>
      <c r="AD108" s="9"/>
      <c r="AE108" s="9"/>
      <c r="AF108" s="9"/>
      <c r="AG108" s="7"/>
      <c r="AH108" s="7"/>
      <c r="AI108" s="7"/>
      <c r="AJ108" s="7"/>
      <c r="AK108" s="7"/>
      <c r="AL108" s="7"/>
      <c r="AM108" s="7"/>
      <c r="AN108" s="7"/>
      <c r="AO108" s="7"/>
      <c r="AP108" s="7"/>
      <c r="AQ108" s="7"/>
      <c r="AR108" s="7"/>
      <c r="AS108" s="7"/>
      <c r="AT108" s="7"/>
      <c r="AU108" s="7"/>
      <c r="AV108" s="7"/>
    </row>
    <row r="109" spans="20:48" x14ac:dyDescent="0.2">
      <c r="T109" s="240"/>
      <c r="U109" s="240"/>
      <c r="V109" s="240"/>
      <c r="W109" s="240"/>
      <c r="X109" s="240"/>
      <c r="Y109" s="240"/>
      <c r="Z109" s="240"/>
      <c r="AA109" s="240"/>
      <c r="AB109" s="9"/>
      <c r="AC109" s="9"/>
      <c r="AD109" s="9"/>
      <c r="AE109" s="9"/>
      <c r="AF109" s="9"/>
      <c r="AG109" s="7"/>
      <c r="AH109" s="7"/>
      <c r="AI109" s="7"/>
      <c r="AJ109" s="7"/>
      <c r="AK109" s="7"/>
      <c r="AL109" s="7"/>
      <c r="AM109" s="7"/>
      <c r="AN109" s="7"/>
      <c r="AO109" s="7"/>
      <c r="AP109" s="7"/>
      <c r="AQ109" s="7"/>
      <c r="AR109" s="7"/>
      <c r="AS109" s="7"/>
      <c r="AT109" s="7"/>
      <c r="AU109" s="7"/>
      <c r="AV109" s="7"/>
    </row>
    <row r="110" spans="20:48" ht="13.15" customHeight="1" x14ac:dyDescent="0.2">
      <c r="T110" s="240"/>
      <c r="U110" s="240"/>
      <c r="V110" s="240"/>
      <c r="W110" s="240"/>
      <c r="X110" s="240"/>
      <c r="Y110" s="240"/>
      <c r="Z110" s="240"/>
      <c r="AA110" s="240"/>
      <c r="AB110" s="9"/>
      <c r="AC110" s="9"/>
      <c r="AD110" s="9"/>
      <c r="AE110" s="9"/>
      <c r="AF110" s="9"/>
      <c r="AG110" s="7"/>
      <c r="AH110" s="7"/>
      <c r="AI110" s="7"/>
      <c r="AJ110" s="7"/>
      <c r="AK110" s="7"/>
      <c r="AL110" s="7"/>
      <c r="AM110" s="7"/>
      <c r="AN110" s="7"/>
      <c r="AO110" s="7"/>
      <c r="AP110" s="7"/>
      <c r="AQ110" s="7"/>
      <c r="AR110" s="7"/>
      <c r="AS110" s="7"/>
      <c r="AT110" s="7"/>
      <c r="AU110" s="7"/>
      <c r="AV110" s="7"/>
    </row>
    <row r="111" spans="20:48" ht="13.15" customHeight="1" x14ac:dyDescent="0.2">
      <c r="T111" s="240"/>
      <c r="U111" s="240"/>
      <c r="V111" s="240"/>
      <c r="W111" s="240"/>
      <c r="X111" s="240"/>
      <c r="Y111" s="240"/>
      <c r="Z111" s="240"/>
      <c r="AA111" s="240"/>
      <c r="AB111" s="9"/>
      <c r="AC111" s="9"/>
      <c r="AD111" s="9"/>
      <c r="AE111" s="9"/>
      <c r="AF111" s="9"/>
      <c r="AG111" s="7"/>
      <c r="AH111" s="7"/>
      <c r="AI111" s="7"/>
      <c r="AJ111" s="7"/>
      <c r="AK111" s="7"/>
      <c r="AL111" s="7"/>
      <c r="AM111" s="7"/>
      <c r="AN111" s="7"/>
      <c r="AO111" s="7"/>
      <c r="AP111" s="7"/>
      <c r="AQ111" s="7"/>
      <c r="AR111" s="7"/>
      <c r="AS111" s="7"/>
      <c r="AT111" s="7"/>
      <c r="AU111" s="7"/>
      <c r="AV111" s="7"/>
    </row>
    <row r="112" spans="20:48" ht="13.15" customHeight="1" x14ac:dyDescent="0.2">
      <c r="T112" s="240"/>
      <c r="U112" s="240"/>
      <c r="V112" s="240"/>
      <c r="W112" s="240"/>
      <c r="X112" s="240"/>
      <c r="Y112" s="240"/>
      <c r="Z112" s="240"/>
      <c r="AA112" s="240"/>
      <c r="AB112" s="9"/>
      <c r="AC112" s="9"/>
      <c r="AD112" s="9"/>
      <c r="AE112" s="9"/>
      <c r="AF112" s="9"/>
      <c r="AG112" s="7"/>
      <c r="AH112" s="7"/>
      <c r="AI112" s="7"/>
      <c r="AJ112" s="7"/>
      <c r="AK112" s="7"/>
      <c r="AL112" s="7"/>
      <c r="AM112" s="7"/>
      <c r="AN112" s="7"/>
      <c r="AO112" s="7"/>
      <c r="AP112" s="7"/>
      <c r="AQ112" s="7"/>
      <c r="AR112" s="7"/>
      <c r="AS112" s="7"/>
      <c r="AT112" s="7"/>
      <c r="AU112" s="7"/>
      <c r="AV112" s="7"/>
    </row>
    <row r="113" spans="20:48" x14ac:dyDescent="0.2">
      <c r="T113" s="240"/>
      <c r="U113" s="240"/>
      <c r="V113" s="240"/>
      <c r="W113" s="240"/>
      <c r="X113" s="240"/>
      <c r="Y113" s="240"/>
      <c r="Z113" s="240"/>
      <c r="AA113" s="240"/>
      <c r="AB113" s="9"/>
      <c r="AC113" s="9"/>
      <c r="AD113" s="9"/>
      <c r="AE113" s="9"/>
      <c r="AF113" s="9"/>
      <c r="AG113" s="7"/>
      <c r="AH113" s="7"/>
      <c r="AI113" s="7"/>
      <c r="AJ113" s="7"/>
      <c r="AK113" s="7"/>
      <c r="AL113" s="7"/>
      <c r="AM113" s="7"/>
      <c r="AN113" s="7"/>
      <c r="AO113" s="7"/>
      <c r="AP113" s="7"/>
      <c r="AQ113" s="7"/>
      <c r="AR113" s="7"/>
      <c r="AS113" s="7"/>
      <c r="AT113" s="7"/>
      <c r="AU113" s="7"/>
      <c r="AV113" s="7"/>
    </row>
    <row r="114" spans="20:48" ht="13.15" customHeight="1" x14ac:dyDescent="0.2">
      <c r="T114" s="240"/>
      <c r="U114" s="240"/>
      <c r="V114" s="240"/>
      <c r="W114" s="240"/>
      <c r="X114" s="240"/>
      <c r="Y114" s="240"/>
      <c r="Z114" s="240"/>
      <c r="AA114" s="240"/>
      <c r="AB114" s="9"/>
      <c r="AC114" s="9"/>
      <c r="AD114" s="9"/>
      <c r="AE114" s="9"/>
      <c r="AF114" s="9"/>
      <c r="AG114" s="7"/>
      <c r="AH114" s="7"/>
      <c r="AI114" s="7"/>
      <c r="AJ114" s="7"/>
      <c r="AK114" s="7"/>
      <c r="AL114" s="7"/>
      <c r="AM114" s="7"/>
      <c r="AN114" s="7"/>
      <c r="AO114" s="7"/>
      <c r="AP114" s="7"/>
      <c r="AQ114" s="7"/>
      <c r="AR114" s="7"/>
      <c r="AS114" s="7"/>
      <c r="AT114" s="7"/>
      <c r="AU114" s="7"/>
      <c r="AV114" s="7"/>
    </row>
    <row r="115" spans="20:48" x14ac:dyDescent="0.2">
      <c r="T115" s="240"/>
      <c r="U115" s="240"/>
      <c r="V115" s="240"/>
      <c r="W115" s="240"/>
      <c r="X115" s="240"/>
      <c r="Y115" s="240"/>
      <c r="Z115" s="240"/>
      <c r="AA115" s="240"/>
      <c r="AB115" s="9"/>
      <c r="AC115" s="9"/>
      <c r="AD115" s="9"/>
      <c r="AE115" s="9"/>
      <c r="AF115" s="9"/>
      <c r="AG115" s="7"/>
      <c r="AH115" s="7"/>
      <c r="AI115" s="7"/>
      <c r="AJ115" s="7"/>
      <c r="AK115" s="7"/>
      <c r="AL115" s="7"/>
      <c r="AM115" s="7"/>
      <c r="AN115" s="7"/>
      <c r="AO115" s="7"/>
      <c r="AP115" s="7"/>
      <c r="AQ115" s="7"/>
      <c r="AR115" s="7"/>
      <c r="AS115" s="7"/>
      <c r="AT115" s="7"/>
      <c r="AU115" s="7"/>
      <c r="AV115" s="7"/>
    </row>
    <row r="116" spans="20:48" ht="13.15" customHeight="1" x14ac:dyDescent="0.2">
      <c r="T116" s="240"/>
      <c r="U116" s="240"/>
      <c r="V116" s="240"/>
      <c r="W116" s="240"/>
      <c r="X116" s="240"/>
      <c r="Y116" s="240"/>
      <c r="Z116" s="240"/>
      <c r="AA116" s="240"/>
      <c r="AB116" s="9"/>
      <c r="AC116" s="9"/>
      <c r="AD116" s="9"/>
      <c r="AE116" s="9"/>
      <c r="AF116" s="9"/>
      <c r="AG116" s="7"/>
      <c r="AH116" s="7"/>
      <c r="AI116" s="7"/>
      <c r="AJ116" s="7"/>
      <c r="AK116" s="7"/>
      <c r="AL116" s="7"/>
      <c r="AM116" s="7"/>
      <c r="AN116" s="7"/>
      <c r="AO116" s="7"/>
      <c r="AP116" s="7"/>
      <c r="AQ116" s="7"/>
      <c r="AR116" s="7"/>
      <c r="AS116" s="7"/>
      <c r="AT116" s="7"/>
      <c r="AU116" s="7"/>
      <c r="AV116" s="7"/>
    </row>
    <row r="117" spans="20:48" x14ac:dyDescent="0.2">
      <c r="T117" s="240"/>
      <c r="U117" s="240"/>
      <c r="V117" s="240"/>
      <c r="W117" s="240"/>
      <c r="X117" s="240"/>
      <c r="Y117" s="240"/>
      <c r="Z117" s="240"/>
      <c r="AA117" s="240"/>
      <c r="AB117" s="9"/>
      <c r="AC117" s="9"/>
      <c r="AD117" s="9"/>
      <c r="AE117" s="9"/>
      <c r="AF117" s="9"/>
      <c r="AG117" s="7"/>
      <c r="AH117" s="7"/>
      <c r="AI117" s="7"/>
      <c r="AJ117" s="7"/>
      <c r="AK117" s="7"/>
      <c r="AL117" s="7"/>
      <c r="AM117" s="7"/>
      <c r="AN117" s="7"/>
      <c r="AO117" s="7"/>
      <c r="AP117" s="7"/>
      <c r="AQ117" s="7"/>
      <c r="AR117" s="7"/>
      <c r="AS117" s="7"/>
      <c r="AT117" s="7"/>
      <c r="AU117" s="7"/>
      <c r="AV117" s="7"/>
    </row>
    <row r="118" spans="20:48" ht="13.15" customHeight="1" x14ac:dyDescent="0.2">
      <c r="T118" s="240"/>
      <c r="U118" s="240"/>
      <c r="V118" s="240"/>
      <c r="W118" s="240"/>
      <c r="X118" s="240"/>
      <c r="Y118" s="240"/>
      <c r="Z118" s="240"/>
      <c r="AA118" s="240"/>
      <c r="AB118" s="9"/>
      <c r="AC118" s="9"/>
      <c r="AD118" s="9"/>
      <c r="AE118" s="9"/>
      <c r="AF118" s="9"/>
      <c r="AG118" s="7"/>
      <c r="AH118" s="7"/>
      <c r="AI118" s="7"/>
      <c r="AJ118" s="7"/>
      <c r="AK118" s="7"/>
      <c r="AL118" s="7"/>
      <c r="AM118" s="7"/>
      <c r="AN118" s="7"/>
      <c r="AO118" s="7"/>
      <c r="AP118" s="7"/>
      <c r="AQ118" s="7"/>
      <c r="AR118" s="7"/>
      <c r="AS118" s="7"/>
      <c r="AT118" s="7"/>
      <c r="AU118" s="7"/>
      <c r="AV118" s="7"/>
    </row>
    <row r="119" spans="20:48" ht="13.15" customHeight="1" x14ac:dyDescent="0.2">
      <c r="T119" s="240"/>
      <c r="U119" s="240"/>
      <c r="V119" s="240"/>
      <c r="W119" s="240"/>
      <c r="X119" s="240"/>
      <c r="Y119" s="240"/>
      <c r="Z119" s="240"/>
      <c r="AA119" s="240"/>
      <c r="AB119" s="9"/>
      <c r="AC119" s="9"/>
      <c r="AD119" s="9"/>
      <c r="AE119" s="9"/>
      <c r="AF119" s="9"/>
      <c r="AG119" s="7"/>
      <c r="AH119" s="7"/>
      <c r="AI119" s="7"/>
      <c r="AJ119" s="7"/>
      <c r="AK119" s="7"/>
      <c r="AL119" s="7"/>
      <c r="AM119" s="7"/>
      <c r="AN119" s="7"/>
      <c r="AO119" s="7"/>
      <c r="AP119" s="7"/>
      <c r="AQ119" s="7"/>
      <c r="AR119" s="7"/>
      <c r="AS119" s="7"/>
      <c r="AT119" s="7"/>
      <c r="AU119" s="7"/>
      <c r="AV119" s="7"/>
    </row>
    <row r="120" spans="20:48" x14ac:dyDescent="0.2">
      <c r="T120" s="240"/>
      <c r="U120" s="240"/>
      <c r="V120" s="240"/>
      <c r="W120" s="240"/>
      <c r="X120" s="240"/>
      <c r="Y120" s="240"/>
      <c r="Z120" s="240"/>
      <c r="AA120" s="240"/>
      <c r="AB120" s="9"/>
      <c r="AC120" s="9"/>
      <c r="AD120" s="9"/>
      <c r="AE120" s="9"/>
      <c r="AF120" s="9"/>
      <c r="AG120" s="7"/>
      <c r="AH120" s="7"/>
      <c r="AI120" s="7"/>
      <c r="AJ120" s="7"/>
      <c r="AK120" s="7"/>
      <c r="AL120" s="7"/>
      <c r="AM120" s="7"/>
      <c r="AN120" s="7"/>
      <c r="AO120" s="7"/>
      <c r="AP120" s="7"/>
      <c r="AQ120" s="7"/>
      <c r="AR120" s="7"/>
      <c r="AS120" s="7"/>
      <c r="AT120" s="7"/>
      <c r="AU120" s="7"/>
      <c r="AV120" s="7"/>
    </row>
    <row r="121" spans="20:48" ht="13.15" customHeight="1" x14ac:dyDescent="0.2">
      <c r="T121" s="240"/>
      <c r="U121" s="240"/>
      <c r="V121" s="240"/>
      <c r="W121" s="240"/>
      <c r="X121" s="240"/>
      <c r="Y121" s="240"/>
      <c r="Z121" s="240"/>
      <c r="AA121" s="240"/>
      <c r="AB121" s="9"/>
      <c r="AC121" s="9"/>
      <c r="AD121" s="9"/>
      <c r="AE121" s="9"/>
      <c r="AF121" s="9"/>
      <c r="AG121" s="7"/>
      <c r="AH121" s="7"/>
      <c r="AI121" s="7"/>
      <c r="AJ121" s="7"/>
      <c r="AK121" s="7"/>
      <c r="AL121" s="7"/>
      <c r="AM121" s="7"/>
      <c r="AN121" s="7"/>
      <c r="AO121" s="7"/>
      <c r="AP121" s="7"/>
      <c r="AQ121" s="7"/>
      <c r="AR121" s="7"/>
      <c r="AS121" s="7"/>
      <c r="AT121" s="7"/>
      <c r="AU121" s="7"/>
      <c r="AV121" s="7"/>
    </row>
    <row r="122" spans="20:48" ht="13.9" customHeight="1" x14ac:dyDescent="0.2">
      <c r="T122" s="240"/>
      <c r="U122" s="240"/>
      <c r="V122" s="240"/>
      <c r="W122" s="240"/>
      <c r="X122" s="240"/>
      <c r="Y122" s="240"/>
      <c r="Z122" s="240"/>
      <c r="AA122" s="240"/>
      <c r="AB122" s="9"/>
      <c r="AC122" s="9"/>
      <c r="AD122" s="9"/>
      <c r="AE122" s="9"/>
      <c r="AF122" s="9"/>
      <c r="AG122" s="7"/>
      <c r="AH122" s="7"/>
      <c r="AI122" s="7"/>
      <c r="AJ122" s="7"/>
      <c r="AK122" s="7"/>
      <c r="AL122" s="7"/>
      <c r="AM122" s="7"/>
      <c r="AN122" s="7"/>
      <c r="AO122" s="7"/>
      <c r="AP122" s="7"/>
      <c r="AQ122" s="7"/>
      <c r="AR122" s="7"/>
      <c r="AS122" s="7"/>
      <c r="AT122" s="7"/>
      <c r="AU122" s="7"/>
      <c r="AV122" s="7"/>
    </row>
    <row r="123" spans="20:48" ht="13.15" customHeight="1" x14ac:dyDescent="0.2">
      <c r="T123" s="240"/>
      <c r="U123" s="240"/>
      <c r="V123" s="240"/>
      <c r="W123" s="240"/>
      <c r="X123" s="240"/>
      <c r="Y123" s="240"/>
      <c r="Z123" s="240"/>
      <c r="AA123" s="240"/>
      <c r="AB123" s="9"/>
      <c r="AC123" s="9"/>
      <c r="AD123" s="9"/>
      <c r="AE123" s="9"/>
      <c r="AF123" s="9"/>
      <c r="AG123" s="7"/>
      <c r="AH123" s="7"/>
      <c r="AI123" s="7"/>
      <c r="AJ123" s="7"/>
      <c r="AK123" s="7"/>
      <c r="AL123" s="7"/>
      <c r="AM123" s="7"/>
      <c r="AN123" s="7"/>
      <c r="AO123" s="7"/>
      <c r="AP123" s="7"/>
      <c r="AQ123" s="7"/>
      <c r="AR123" s="7"/>
      <c r="AS123" s="7"/>
      <c r="AT123" s="7"/>
      <c r="AU123" s="7"/>
      <c r="AV123" s="7"/>
    </row>
    <row r="124" spans="20:48" x14ac:dyDescent="0.2">
      <c r="T124" s="240"/>
      <c r="U124" s="240"/>
      <c r="V124" s="240"/>
      <c r="W124" s="240"/>
      <c r="X124" s="240"/>
      <c r="Y124" s="240"/>
      <c r="Z124" s="240"/>
      <c r="AA124" s="240"/>
      <c r="AB124" s="9"/>
      <c r="AC124" s="9"/>
      <c r="AD124" s="9"/>
      <c r="AE124" s="9"/>
      <c r="AF124" s="9"/>
      <c r="AG124" s="7"/>
      <c r="AH124" s="7"/>
      <c r="AI124" s="7"/>
      <c r="AJ124" s="7"/>
      <c r="AK124" s="7"/>
      <c r="AL124" s="7"/>
      <c r="AM124" s="7"/>
      <c r="AN124" s="7"/>
      <c r="AO124" s="7"/>
      <c r="AP124" s="7"/>
      <c r="AQ124" s="7"/>
      <c r="AR124" s="7"/>
      <c r="AS124" s="7"/>
      <c r="AT124" s="7"/>
      <c r="AU124" s="7"/>
      <c r="AV124" s="7"/>
    </row>
    <row r="125" spans="20:48" ht="13.15" customHeight="1" x14ac:dyDescent="0.2">
      <c r="T125" s="240"/>
      <c r="U125" s="240"/>
      <c r="V125" s="240"/>
      <c r="W125" s="240"/>
      <c r="X125" s="240"/>
      <c r="Y125" s="240"/>
      <c r="Z125" s="240"/>
      <c r="AA125" s="240"/>
      <c r="AB125" s="9"/>
      <c r="AC125" s="9"/>
      <c r="AD125" s="9"/>
      <c r="AE125" s="9"/>
      <c r="AF125" s="9"/>
      <c r="AG125" s="7"/>
      <c r="AH125" s="7"/>
      <c r="AI125" s="7"/>
      <c r="AJ125" s="7"/>
      <c r="AK125" s="7"/>
      <c r="AL125" s="7"/>
      <c r="AM125" s="7"/>
      <c r="AN125" s="7"/>
      <c r="AO125" s="7"/>
      <c r="AP125" s="7"/>
      <c r="AQ125" s="7"/>
      <c r="AR125" s="7"/>
      <c r="AS125" s="7"/>
      <c r="AT125" s="7"/>
      <c r="AU125" s="7"/>
      <c r="AV125" s="7"/>
    </row>
    <row r="126" spans="20:48" x14ac:dyDescent="0.2">
      <c r="T126" s="240"/>
      <c r="U126" s="240"/>
      <c r="V126" s="240"/>
      <c r="W126" s="240"/>
      <c r="X126" s="240"/>
      <c r="Y126" s="240"/>
      <c r="Z126" s="240"/>
      <c r="AA126" s="240"/>
      <c r="AB126" s="9"/>
      <c r="AC126" s="9"/>
      <c r="AD126" s="9"/>
      <c r="AE126" s="9"/>
      <c r="AF126" s="9"/>
      <c r="AG126" s="7"/>
      <c r="AH126" s="7"/>
      <c r="AI126" s="7"/>
      <c r="AJ126" s="7"/>
      <c r="AK126" s="7"/>
      <c r="AL126" s="7"/>
      <c r="AM126" s="7"/>
      <c r="AN126" s="7"/>
      <c r="AO126" s="7"/>
      <c r="AP126" s="7"/>
      <c r="AQ126" s="7"/>
      <c r="AR126" s="7"/>
      <c r="AS126" s="7"/>
      <c r="AT126" s="7"/>
      <c r="AU126" s="7"/>
      <c r="AV126" s="7"/>
    </row>
    <row r="127" spans="20:48" ht="13.15" customHeight="1" x14ac:dyDescent="0.2">
      <c r="T127" s="240"/>
      <c r="U127" s="240"/>
      <c r="V127" s="240"/>
      <c r="W127" s="240"/>
      <c r="X127" s="240"/>
      <c r="Y127" s="240"/>
      <c r="Z127" s="240"/>
      <c r="AA127" s="240"/>
      <c r="AB127" s="9"/>
      <c r="AC127" s="9"/>
      <c r="AD127" s="9"/>
      <c r="AE127" s="9"/>
      <c r="AF127" s="9"/>
      <c r="AG127" s="7"/>
      <c r="AH127" s="7"/>
      <c r="AI127" s="7"/>
      <c r="AJ127" s="7"/>
      <c r="AK127" s="7"/>
      <c r="AL127" s="7"/>
      <c r="AM127" s="7"/>
      <c r="AN127" s="7"/>
      <c r="AO127" s="7"/>
      <c r="AP127" s="7"/>
      <c r="AQ127" s="7"/>
      <c r="AR127" s="7"/>
      <c r="AS127" s="7"/>
      <c r="AT127" s="7"/>
      <c r="AU127" s="7"/>
      <c r="AV127" s="7"/>
    </row>
    <row r="128" spans="20:48" x14ac:dyDescent="0.2">
      <c r="T128" s="240"/>
      <c r="U128" s="240"/>
      <c r="V128" s="240"/>
      <c r="W128" s="240"/>
      <c r="X128" s="240"/>
      <c r="Y128" s="240"/>
      <c r="Z128" s="240"/>
      <c r="AA128" s="240"/>
      <c r="AB128" s="9"/>
      <c r="AC128" s="9"/>
      <c r="AD128" s="9"/>
      <c r="AE128" s="9"/>
      <c r="AF128" s="9"/>
      <c r="AG128" s="7"/>
      <c r="AH128" s="7"/>
      <c r="AI128" s="7"/>
      <c r="AJ128" s="7"/>
      <c r="AK128" s="7"/>
      <c r="AL128" s="7"/>
      <c r="AM128" s="7"/>
      <c r="AN128" s="7"/>
      <c r="AO128" s="7"/>
      <c r="AP128" s="7"/>
      <c r="AQ128" s="7"/>
      <c r="AR128" s="7"/>
      <c r="AS128" s="7"/>
      <c r="AT128" s="7"/>
      <c r="AU128" s="7"/>
      <c r="AV128" s="7"/>
    </row>
    <row r="129" spans="20:48" ht="13.15" customHeight="1" x14ac:dyDescent="0.2">
      <c r="T129" s="240"/>
      <c r="U129" s="240"/>
      <c r="V129" s="240"/>
      <c r="W129" s="240"/>
      <c r="X129" s="240"/>
      <c r="Y129" s="240"/>
      <c r="Z129" s="240"/>
      <c r="AA129" s="240"/>
      <c r="AB129" s="9"/>
      <c r="AC129" s="9"/>
      <c r="AD129" s="9"/>
      <c r="AE129" s="9"/>
      <c r="AF129" s="9"/>
      <c r="AG129" s="7"/>
      <c r="AH129" s="7"/>
      <c r="AI129" s="7"/>
      <c r="AJ129" s="7"/>
      <c r="AK129" s="7"/>
      <c r="AL129" s="7"/>
      <c r="AM129" s="7"/>
      <c r="AN129" s="7"/>
      <c r="AO129" s="7"/>
      <c r="AP129" s="7"/>
      <c r="AQ129" s="7"/>
      <c r="AR129" s="7"/>
      <c r="AS129" s="7"/>
      <c r="AT129" s="7"/>
      <c r="AU129" s="7"/>
      <c r="AV129" s="7"/>
    </row>
    <row r="130" spans="20:48" x14ac:dyDescent="0.2">
      <c r="T130" s="240"/>
      <c r="U130" s="240"/>
      <c r="V130" s="240"/>
      <c r="W130" s="240"/>
      <c r="X130" s="240"/>
      <c r="Y130" s="240"/>
      <c r="Z130" s="240"/>
      <c r="AA130" s="240"/>
      <c r="AB130" s="9"/>
      <c r="AC130" s="9"/>
      <c r="AD130" s="9"/>
      <c r="AE130" s="9"/>
      <c r="AF130" s="9"/>
      <c r="AG130" s="7"/>
      <c r="AH130" s="7"/>
      <c r="AI130" s="7"/>
      <c r="AJ130" s="7"/>
      <c r="AK130" s="7"/>
      <c r="AL130" s="7"/>
      <c r="AM130" s="7"/>
      <c r="AN130" s="7"/>
      <c r="AO130" s="7"/>
      <c r="AP130" s="7"/>
      <c r="AQ130" s="7"/>
      <c r="AR130" s="7"/>
      <c r="AS130" s="7"/>
      <c r="AT130" s="7"/>
      <c r="AU130" s="7"/>
      <c r="AV130" s="7"/>
    </row>
    <row r="131" spans="20:48" ht="13.15" customHeight="1" x14ac:dyDescent="0.2">
      <c r="T131" s="240"/>
      <c r="U131" s="240"/>
      <c r="V131" s="240"/>
      <c r="W131" s="240"/>
      <c r="X131" s="240"/>
      <c r="Y131" s="240"/>
      <c r="Z131" s="240"/>
      <c r="AA131" s="240"/>
      <c r="AB131" s="9"/>
      <c r="AC131" s="9"/>
      <c r="AD131" s="9"/>
      <c r="AE131" s="9"/>
      <c r="AF131" s="9"/>
      <c r="AG131" s="7"/>
      <c r="AH131" s="7"/>
      <c r="AI131" s="7"/>
      <c r="AJ131" s="7"/>
      <c r="AK131" s="7"/>
      <c r="AL131" s="7"/>
      <c r="AM131" s="7"/>
      <c r="AN131" s="7"/>
      <c r="AO131" s="7"/>
      <c r="AP131" s="7"/>
      <c r="AQ131" s="7"/>
      <c r="AR131" s="7"/>
      <c r="AS131" s="7"/>
      <c r="AT131" s="7"/>
      <c r="AU131" s="7"/>
      <c r="AV131" s="7"/>
    </row>
    <row r="132" spans="20:48" x14ac:dyDescent="0.2">
      <c r="T132" s="240"/>
      <c r="U132" s="240"/>
      <c r="V132" s="240"/>
      <c r="W132" s="240"/>
      <c r="X132" s="240"/>
      <c r="Y132" s="240"/>
      <c r="Z132" s="240"/>
      <c r="AA132" s="240"/>
      <c r="AB132" s="9"/>
      <c r="AC132" s="9"/>
      <c r="AD132" s="9"/>
      <c r="AE132" s="9"/>
      <c r="AF132" s="9"/>
      <c r="AG132" s="7"/>
      <c r="AH132" s="7"/>
      <c r="AI132" s="7"/>
      <c r="AJ132" s="7"/>
      <c r="AK132" s="7"/>
      <c r="AL132" s="7"/>
      <c r="AM132" s="7"/>
      <c r="AN132" s="7"/>
      <c r="AO132" s="7"/>
      <c r="AP132" s="7"/>
      <c r="AQ132" s="7"/>
      <c r="AR132" s="7"/>
      <c r="AS132" s="7"/>
      <c r="AT132" s="7"/>
      <c r="AU132" s="7"/>
      <c r="AV132" s="7"/>
    </row>
    <row r="133" spans="20:48" x14ac:dyDescent="0.2">
      <c r="T133" s="240"/>
      <c r="U133" s="240"/>
      <c r="V133" s="240"/>
      <c r="W133" s="240"/>
      <c r="X133" s="240"/>
      <c r="Y133" s="240"/>
      <c r="Z133" s="240"/>
      <c r="AA133" s="240"/>
      <c r="AB133" s="9"/>
      <c r="AC133" s="9"/>
      <c r="AD133" s="9"/>
      <c r="AE133" s="9"/>
      <c r="AF133" s="9"/>
      <c r="AG133" s="7"/>
      <c r="AH133" s="7"/>
      <c r="AI133" s="7"/>
      <c r="AJ133" s="7"/>
      <c r="AK133" s="7"/>
      <c r="AL133" s="7"/>
      <c r="AM133" s="7"/>
      <c r="AN133" s="7"/>
      <c r="AO133" s="7"/>
      <c r="AP133" s="7"/>
      <c r="AQ133" s="7"/>
      <c r="AR133" s="7"/>
      <c r="AS133" s="7"/>
      <c r="AT133" s="7"/>
      <c r="AU133" s="7"/>
      <c r="AV133" s="7"/>
    </row>
    <row r="134" spans="20:48" ht="13.15" customHeight="1" x14ac:dyDescent="0.2">
      <c r="T134" s="240"/>
      <c r="U134" s="240"/>
      <c r="V134" s="240"/>
      <c r="W134" s="240"/>
      <c r="X134" s="240"/>
      <c r="Y134" s="240"/>
      <c r="Z134" s="240"/>
      <c r="AA134" s="240"/>
      <c r="AB134" s="9"/>
      <c r="AC134" s="9"/>
      <c r="AD134" s="9"/>
      <c r="AE134" s="9"/>
      <c r="AF134" s="9"/>
      <c r="AG134" s="7"/>
      <c r="AH134" s="7"/>
      <c r="AI134" s="7"/>
      <c r="AJ134" s="7"/>
      <c r="AK134" s="7"/>
      <c r="AL134" s="7"/>
      <c r="AM134" s="7"/>
      <c r="AN134" s="7"/>
      <c r="AO134" s="7"/>
      <c r="AP134" s="7"/>
      <c r="AQ134" s="7"/>
      <c r="AR134" s="7"/>
      <c r="AS134" s="7"/>
      <c r="AT134" s="7"/>
      <c r="AU134" s="7"/>
      <c r="AV134" s="7"/>
    </row>
    <row r="135" spans="20:48" x14ac:dyDescent="0.2">
      <c r="T135" s="240"/>
      <c r="U135" s="240"/>
      <c r="V135" s="240"/>
      <c r="W135" s="240"/>
      <c r="X135" s="240"/>
      <c r="Y135" s="240"/>
      <c r="Z135" s="240"/>
      <c r="AA135" s="240"/>
      <c r="AB135" s="9"/>
      <c r="AC135" s="9"/>
      <c r="AD135" s="9"/>
      <c r="AE135" s="9"/>
      <c r="AF135" s="9"/>
      <c r="AG135" s="7"/>
      <c r="AH135" s="7"/>
      <c r="AI135" s="7"/>
      <c r="AJ135" s="7"/>
      <c r="AK135" s="7"/>
      <c r="AL135" s="7"/>
      <c r="AM135" s="7"/>
      <c r="AN135" s="7"/>
      <c r="AO135" s="7"/>
      <c r="AP135" s="7"/>
      <c r="AQ135" s="7"/>
      <c r="AR135" s="7"/>
      <c r="AS135" s="7"/>
      <c r="AT135" s="7"/>
      <c r="AU135" s="7"/>
      <c r="AV135" s="7"/>
    </row>
    <row r="136" spans="20:48" x14ac:dyDescent="0.2">
      <c r="T136" s="240"/>
      <c r="U136" s="240"/>
      <c r="V136" s="240"/>
      <c r="W136" s="240"/>
      <c r="X136" s="240"/>
      <c r="Y136" s="240"/>
      <c r="Z136" s="240"/>
      <c r="AA136" s="240"/>
      <c r="AB136" s="9"/>
      <c r="AC136" s="9"/>
      <c r="AD136" s="9"/>
      <c r="AE136" s="9"/>
      <c r="AF136" s="9"/>
      <c r="AG136" s="7"/>
      <c r="AH136" s="7"/>
      <c r="AI136" s="7"/>
      <c r="AJ136" s="7"/>
      <c r="AK136" s="7"/>
      <c r="AL136" s="7"/>
      <c r="AM136" s="7"/>
      <c r="AN136" s="7"/>
      <c r="AO136" s="7"/>
      <c r="AP136" s="7"/>
      <c r="AQ136" s="7"/>
      <c r="AR136" s="7"/>
      <c r="AS136" s="7"/>
      <c r="AT136" s="7"/>
      <c r="AU136" s="7"/>
      <c r="AV136" s="7"/>
    </row>
    <row r="137" spans="20:48" ht="13.15" customHeight="1" x14ac:dyDescent="0.2">
      <c r="T137" s="240"/>
      <c r="U137" s="240"/>
      <c r="V137" s="240"/>
      <c r="W137" s="240"/>
      <c r="X137" s="240"/>
      <c r="Y137" s="240"/>
      <c r="Z137" s="240"/>
      <c r="AA137" s="240"/>
      <c r="AB137" s="9"/>
      <c r="AC137" s="9"/>
      <c r="AD137" s="9"/>
      <c r="AE137" s="9"/>
      <c r="AF137" s="9"/>
      <c r="AG137" s="7"/>
      <c r="AH137" s="7"/>
      <c r="AI137" s="7"/>
      <c r="AJ137" s="7"/>
      <c r="AK137" s="7"/>
      <c r="AL137" s="7"/>
      <c r="AM137" s="7"/>
      <c r="AN137" s="7"/>
      <c r="AO137" s="7"/>
      <c r="AP137" s="7"/>
      <c r="AQ137" s="7"/>
      <c r="AR137" s="7"/>
      <c r="AS137" s="7"/>
      <c r="AT137" s="7"/>
      <c r="AU137" s="7"/>
      <c r="AV137" s="7"/>
    </row>
    <row r="138" spans="20:48" x14ac:dyDescent="0.2">
      <c r="T138" s="240"/>
      <c r="U138" s="240"/>
      <c r="V138" s="240"/>
      <c r="W138" s="240"/>
      <c r="X138" s="240"/>
      <c r="Y138" s="240"/>
      <c r="Z138" s="240"/>
      <c r="AA138" s="240"/>
      <c r="AB138" s="9"/>
      <c r="AC138" s="9"/>
      <c r="AD138" s="9"/>
      <c r="AE138" s="9"/>
      <c r="AF138" s="9"/>
      <c r="AG138" s="7"/>
      <c r="AH138" s="7"/>
      <c r="AI138" s="7"/>
      <c r="AJ138" s="7"/>
      <c r="AK138" s="7"/>
      <c r="AL138" s="7"/>
      <c r="AM138" s="7"/>
      <c r="AN138" s="7"/>
      <c r="AO138" s="7"/>
      <c r="AP138" s="7"/>
      <c r="AQ138" s="7"/>
      <c r="AR138" s="7"/>
      <c r="AS138" s="7"/>
      <c r="AT138" s="7"/>
      <c r="AU138" s="7"/>
      <c r="AV138" s="7"/>
    </row>
    <row r="139" spans="20:48" x14ac:dyDescent="0.2">
      <c r="T139" s="240"/>
      <c r="U139" s="240"/>
      <c r="V139" s="240"/>
      <c r="W139" s="240"/>
      <c r="X139" s="240"/>
      <c r="Y139" s="240"/>
      <c r="Z139" s="240"/>
      <c r="AA139" s="240"/>
      <c r="AB139" s="9"/>
      <c r="AC139" s="9"/>
      <c r="AD139" s="9"/>
      <c r="AE139" s="9"/>
      <c r="AF139" s="9"/>
      <c r="AG139" s="7"/>
      <c r="AH139" s="7"/>
      <c r="AI139" s="7"/>
      <c r="AJ139" s="7"/>
      <c r="AK139" s="7"/>
      <c r="AL139" s="7"/>
      <c r="AM139" s="7"/>
      <c r="AN139" s="7"/>
      <c r="AO139" s="7"/>
      <c r="AP139" s="7"/>
      <c r="AQ139" s="7"/>
      <c r="AR139" s="7"/>
      <c r="AS139" s="7"/>
      <c r="AT139" s="7"/>
      <c r="AU139" s="7"/>
      <c r="AV139" s="7"/>
    </row>
    <row r="140" spans="20:48" x14ac:dyDescent="0.2">
      <c r="T140" s="240"/>
      <c r="U140" s="240"/>
      <c r="V140" s="240"/>
      <c r="W140" s="240"/>
      <c r="X140" s="240"/>
      <c r="Y140" s="240"/>
      <c r="Z140" s="240"/>
      <c r="AA140" s="240"/>
      <c r="AB140" s="9"/>
      <c r="AC140" s="9"/>
      <c r="AD140" s="9"/>
      <c r="AE140" s="9"/>
      <c r="AF140" s="9"/>
      <c r="AG140" s="7"/>
      <c r="AH140" s="7"/>
      <c r="AI140" s="7"/>
      <c r="AJ140" s="7"/>
      <c r="AK140" s="7"/>
      <c r="AL140" s="7"/>
      <c r="AM140" s="7"/>
      <c r="AN140" s="7"/>
      <c r="AO140" s="7"/>
      <c r="AP140" s="7"/>
      <c r="AQ140" s="7"/>
      <c r="AR140" s="7"/>
      <c r="AS140" s="7"/>
      <c r="AT140" s="7"/>
      <c r="AU140" s="7"/>
      <c r="AV140" s="7"/>
    </row>
    <row r="141" spans="20:48" ht="13.15" customHeight="1" x14ac:dyDescent="0.2">
      <c r="T141" s="240"/>
      <c r="U141" s="240"/>
      <c r="V141" s="240"/>
      <c r="W141" s="240"/>
      <c r="X141" s="240"/>
      <c r="Y141" s="240"/>
      <c r="Z141" s="240"/>
      <c r="AA141" s="240"/>
      <c r="AB141" s="9"/>
      <c r="AC141" s="9"/>
      <c r="AD141" s="9"/>
      <c r="AE141" s="9"/>
      <c r="AF141" s="9"/>
      <c r="AG141" s="7"/>
      <c r="AH141" s="7"/>
      <c r="AI141" s="7"/>
      <c r="AJ141" s="7"/>
      <c r="AK141" s="7"/>
      <c r="AL141" s="7"/>
      <c r="AM141" s="7"/>
      <c r="AN141" s="7"/>
      <c r="AO141" s="7"/>
      <c r="AP141" s="7"/>
      <c r="AQ141" s="7"/>
      <c r="AR141" s="7"/>
      <c r="AS141" s="7"/>
      <c r="AT141" s="7"/>
      <c r="AU141" s="7"/>
      <c r="AV141" s="7"/>
    </row>
    <row r="142" spans="20:48" ht="13.15" customHeight="1" x14ac:dyDescent="0.2">
      <c r="T142" s="240"/>
      <c r="U142" s="240"/>
      <c r="V142" s="240"/>
      <c r="W142" s="240"/>
      <c r="X142" s="240"/>
      <c r="Y142" s="240"/>
      <c r="Z142" s="240"/>
      <c r="AA142" s="240"/>
      <c r="AB142" s="9"/>
      <c r="AC142" s="9"/>
      <c r="AD142" s="9"/>
      <c r="AE142" s="9"/>
      <c r="AF142" s="9"/>
      <c r="AG142" s="7"/>
      <c r="AH142" s="7"/>
      <c r="AI142" s="7"/>
      <c r="AJ142" s="7"/>
      <c r="AK142" s="7"/>
      <c r="AL142" s="7"/>
      <c r="AM142" s="7"/>
      <c r="AN142" s="7"/>
      <c r="AO142" s="7"/>
      <c r="AP142" s="7"/>
      <c r="AQ142" s="7"/>
      <c r="AR142" s="7"/>
      <c r="AS142" s="7"/>
      <c r="AT142" s="7"/>
      <c r="AU142" s="7"/>
      <c r="AV142" s="7"/>
    </row>
    <row r="143" spans="20:48" ht="13.15" customHeight="1" x14ac:dyDescent="0.2">
      <c r="T143" s="240"/>
      <c r="U143" s="240"/>
      <c r="V143" s="240"/>
      <c r="W143" s="240"/>
      <c r="X143" s="240"/>
      <c r="Y143" s="240"/>
      <c r="Z143" s="240"/>
      <c r="AA143" s="240"/>
      <c r="AB143" s="9"/>
      <c r="AC143" s="9"/>
      <c r="AD143" s="9"/>
      <c r="AE143" s="9"/>
      <c r="AF143" s="9"/>
      <c r="AG143" s="7"/>
      <c r="AH143" s="7"/>
      <c r="AI143" s="7"/>
      <c r="AJ143" s="7"/>
      <c r="AK143" s="7"/>
      <c r="AL143" s="7"/>
      <c r="AM143" s="7"/>
      <c r="AN143" s="7"/>
      <c r="AO143" s="7"/>
      <c r="AP143" s="7"/>
      <c r="AQ143" s="7"/>
      <c r="AR143" s="7"/>
      <c r="AS143" s="7"/>
      <c r="AT143" s="7"/>
      <c r="AU143" s="7"/>
      <c r="AV143" s="7"/>
    </row>
    <row r="144" spans="20:48" ht="13.15" customHeight="1" x14ac:dyDescent="0.2">
      <c r="T144" s="240"/>
      <c r="U144" s="240"/>
      <c r="V144" s="240"/>
      <c r="W144" s="240"/>
      <c r="X144" s="240"/>
      <c r="Y144" s="240"/>
      <c r="Z144" s="240"/>
      <c r="AA144" s="240"/>
      <c r="AB144" s="9"/>
      <c r="AC144" s="9"/>
      <c r="AD144" s="9"/>
      <c r="AE144" s="9"/>
      <c r="AF144" s="9"/>
      <c r="AG144" s="7"/>
      <c r="AH144" s="7"/>
      <c r="AI144" s="7"/>
      <c r="AJ144" s="7"/>
      <c r="AK144" s="7"/>
      <c r="AL144" s="7"/>
      <c r="AM144" s="7"/>
      <c r="AN144" s="7"/>
      <c r="AO144" s="7"/>
      <c r="AP144" s="7"/>
      <c r="AQ144" s="7"/>
      <c r="AR144" s="7"/>
      <c r="AS144" s="7"/>
      <c r="AT144" s="7"/>
      <c r="AU144" s="7"/>
      <c r="AV144" s="7"/>
    </row>
    <row r="145" spans="20:48" ht="13.15" customHeight="1" x14ac:dyDescent="0.2">
      <c r="T145" s="240"/>
      <c r="U145" s="240"/>
      <c r="V145" s="240"/>
      <c r="W145" s="240"/>
      <c r="X145" s="240"/>
      <c r="Y145" s="240"/>
      <c r="Z145" s="240"/>
      <c r="AA145" s="240"/>
      <c r="AB145" s="9"/>
      <c r="AC145" s="9"/>
      <c r="AD145" s="9"/>
      <c r="AE145" s="9"/>
      <c r="AF145" s="9"/>
      <c r="AG145" s="7"/>
      <c r="AH145" s="7"/>
      <c r="AI145" s="7"/>
      <c r="AJ145" s="7"/>
      <c r="AK145" s="7"/>
      <c r="AL145" s="7"/>
      <c r="AM145" s="7"/>
      <c r="AN145" s="7"/>
      <c r="AO145" s="7"/>
      <c r="AP145" s="7"/>
      <c r="AQ145" s="7"/>
      <c r="AR145" s="7"/>
      <c r="AS145" s="7"/>
      <c r="AT145" s="7"/>
      <c r="AU145" s="7"/>
      <c r="AV145" s="7"/>
    </row>
    <row r="146" spans="20:48" ht="13.15" customHeight="1" x14ac:dyDescent="0.2">
      <c r="T146" s="240"/>
      <c r="U146" s="240"/>
      <c r="V146" s="240"/>
      <c r="W146" s="240"/>
      <c r="X146" s="240"/>
      <c r="Y146" s="240"/>
      <c r="Z146" s="240"/>
      <c r="AA146" s="240"/>
      <c r="AB146" s="9"/>
      <c r="AC146" s="9"/>
      <c r="AD146" s="9"/>
      <c r="AE146" s="9"/>
      <c r="AF146" s="9"/>
      <c r="AG146" s="7"/>
      <c r="AH146" s="7"/>
      <c r="AI146" s="7"/>
      <c r="AJ146" s="7"/>
      <c r="AK146" s="7"/>
      <c r="AL146" s="7"/>
      <c r="AM146" s="7"/>
      <c r="AN146" s="7"/>
      <c r="AO146" s="7"/>
      <c r="AP146" s="7"/>
      <c r="AQ146" s="7"/>
      <c r="AR146" s="7"/>
      <c r="AS146" s="7"/>
      <c r="AT146" s="7"/>
      <c r="AU146" s="7"/>
      <c r="AV146" s="7"/>
    </row>
    <row r="147" spans="20:48" ht="13.15" customHeight="1" x14ac:dyDescent="0.2">
      <c r="T147" s="240"/>
      <c r="U147" s="240"/>
      <c r="V147" s="240"/>
      <c r="W147" s="240"/>
      <c r="X147" s="240"/>
      <c r="Y147" s="240"/>
      <c r="Z147" s="240"/>
      <c r="AA147" s="240"/>
      <c r="AB147" s="9"/>
      <c r="AC147" s="9"/>
      <c r="AD147" s="9"/>
      <c r="AE147" s="9"/>
      <c r="AF147" s="9"/>
      <c r="AG147" s="7"/>
      <c r="AH147" s="7"/>
      <c r="AI147" s="7"/>
      <c r="AJ147" s="7"/>
      <c r="AK147" s="7"/>
      <c r="AL147" s="7"/>
      <c r="AM147" s="7"/>
      <c r="AN147" s="7"/>
      <c r="AO147" s="7"/>
      <c r="AP147" s="7"/>
      <c r="AQ147" s="7"/>
      <c r="AR147" s="7"/>
      <c r="AS147" s="7"/>
      <c r="AT147" s="7"/>
      <c r="AU147" s="7"/>
      <c r="AV147" s="7"/>
    </row>
    <row r="148" spans="20:48" ht="13.15" customHeight="1" x14ac:dyDescent="0.2">
      <c r="T148" s="240"/>
      <c r="U148" s="240"/>
      <c r="V148" s="240"/>
      <c r="W148" s="240"/>
      <c r="X148" s="240"/>
      <c r="Y148" s="240"/>
      <c r="Z148" s="240"/>
      <c r="AA148" s="240"/>
      <c r="AB148" s="9"/>
      <c r="AC148" s="9"/>
      <c r="AD148" s="9"/>
      <c r="AE148" s="9"/>
      <c r="AF148" s="9"/>
      <c r="AG148" s="7"/>
      <c r="AH148" s="7"/>
      <c r="AI148" s="7"/>
      <c r="AJ148" s="7"/>
      <c r="AK148" s="7"/>
      <c r="AL148" s="7"/>
      <c r="AM148" s="7"/>
      <c r="AN148" s="7"/>
      <c r="AO148" s="7"/>
      <c r="AP148" s="7"/>
      <c r="AQ148" s="7"/>
      <c r="AR148" s="7"/>
      <c r="AS148" s="7"/>
      <c r="AT148" s="7"/>
      <c r="AU148" s="7"/>
      <c r="AV148" s="7"/>
    </row>
    <row r="149" spans="20:48" ht="13.15" customHeight="1" x14ac:dyDescent="0.2">
      <c r="T149" s="240"/>
      <c r="U149" s="240"/>
      <c r="V149" s="240"/>
      <c r="W149" s="240"/>
      <c r="X149" s="240"/>
      <c r="Y149" s="240"/>
      <c r="Z149" s="240"/>
      <c r="AA149" s="240"/>
      <c r="AB149" s="9"/>
      <c r="AC149" s="9"/>
      <c r="AD149" s="9"/>
      <c r="AE149" s="9"/>
      <c r="AF149" s="9"/>
      <c r="AG149" s="7"/>
      <c r="AH149" s="7"/>
      <c r="AI149" s="7"/>
      <c r="AJ149" s="7"/>
      <c r="AK149" s="7"/>
      <c r="AL149" s="7"/>
      <c r="AM149" s="7"/>
      <c r="AN149" s="7"/>
      <c r="AO149" s="7"/>
      <c r="AP149" s="7"/>
      <c r="AQ149" s="7"/>
      <c r="AR149" s="7"/>
      <c r="AS149" s="7"/>
      <c r="AT149" s="7"/>
      <c r="AU149" s="7"/>
      <c r="AV149" s="7"/>
    </row>
    <row r="150" spans="20:48" ht="13.15" customHeight="1" x14ac:dyDescent="0.2">
      <c r="T150" s="240"/>
      <c r="U150" s="240"/>
      <c r="V150" s="240"/>
      <c r="W150" s="240"/>
      <c r="X150" s="240"/>
      <c r="Y150" s="240"/>
      <c r="Z150" s="240"/>
      <c r="AA150" s="240"/>
      <c r="AB150" s="9"/>
      <c r="AC150" s="9"/>
      <c r="AD150" s="9"/>
      <c r="AE150" s="9"/>
      <c r="AF150" s="9"/>
      <c r="AG150" s="7"/>
      <c r="AH150" s="7"/>
      <c r="AI150" s="7"/>
      <c r="AJ150" s="7"/>
      <c r="AK150" s="7"/>
      <c r="AL150" s="7"/>
      <c r="AM150" s="7"/>
      <c r="AN150" s="7"/>
      <c r="AO150" s="7"/>
      <c r="AP150" s="7"/>
      <c r="AQ150" s="7"/>
      <c r="AR150" s="7"/>
      <c r="AS150" s="7"/>
      <c r="AT150" s="7"/>
      <c r="AU150" s="7"/>
      <c r="AV150" s="7"/>
    </row>
    <row r="151" spans="20:48" ht="13.15" customHeight="1" x14ac:dyDescent="0.2">
      <c r="T151" s="240"/>
      <c r="U151" s="240"/>
      <c r="V151" s="240"/>
      <c r="W151" s="240"/>
      <c r="X151" s="240"/>
      <c r="Y151" s="240"/>
      <c r="Z151" s="240"/>
      <c r="AA151" s="240"/>
      <c r="AB151" s="9"/>
      <c r="AC151" s="9"/>
      <c r="AD151" s="9"/>
      <c r="AE151" s="9"/>
      <c r="AF151" s="9"/>
      <c r="AG151" s="7"/>
      <c r="AH151" s="7"/>
      <c r="AI151" s="7"/>
      <c r="AJ151" s="7"/>
      <c r="AK151" s="7"/>
      <c r="AL151" s="7"/>
      <c r="AM151" s="7"/>
      <c r="AN151" s="7"/>
      <c r="AO151" s="7"/>
      <c r="AP151" s="7"/>
      <c r="AQ151" s="7"/>
      <c r="AR151" s="7"/>
      <c r="AS151" s="7"/>
      <c r="AT151" s="7"/>
      <c r="AU151" s="7"/>
      <c r="AV151" s="7"/>
    </row>
    <row r="152" spans="20:48" ht="13.15" customHeight="1" x14ac:dyDescent="0.2">
      <c r="T152" s="240"/>
      <c r="U152" s="240"/>
      <c r="V152" s="240"/>
      <c r="W152" s="240"/>
      <c r="X152" s="240"/>
      <c r="Y152" s="240"/>
      <c r="Z152" s="240"/>
      <c r="AA152" s="240"/>
      <c r="AB152" s="9"/>
      <c r="AC152" s="9"/>
      <c r="AD152" s="9"/>
      <c r="AE152" s="9"/>
      <c r="AF152" s="9"/>
      <c r="AG152" s="7"/>
      <c r="AH152" s="7"/>
      <c r="AI152" s="7"/>
      <c r="AJ152" s="7"/>
      <c r="AK152" s="7"/>
      <c r="AL152" s="7"/>
      <c r="AM152" s="7"/>
      <c r="AN152" s="7"/>
      <c r="AO152" s="7"/>
      <c r="AP152" s="7"/>
      <c r="AQ152" s="7"/>
      <c r="AR152" s="7"/>
      <c r="AS152" s="7"/>
      <c r="AT152" s="7"/>
      <c r="AU152" s="7"/>
      <c r="AV152" s="7"/>
    </row>
    <row r="153" spans="20:48" ht="13.15" customHeight="1" x14ac:dyDescent="0.2">
      <c r="T153" s="240"/>
      <c r="U153" s="240"/>
      <c r="V153" s="240"/>
      <c r="W153" s="240"/>
      <c r="X153" s="240"/>
      <c r="Y153" s="240"/>
      <c r="Z153" s="240"/>
      <c r="AA153" s="240"/>
      <c r="AB153" s="9"/>
      <c r="AC153" s="9"/>
      <c r="AD153" s="9"/>
      <c r="AE153" s="9"/>
      <c r="AF153" s="9"/>
      <c r="AG153" s="7"/>
      <c r="AH153" s="7"/>
      <c r="AI153" s="7"/>
      <c r="AJ153" s="7"/>
      <c r="AK153" s="7"/>
      <c r="AL153" s="7"/>
      <c r="AM153" s="7"/>
      <c r="AN153" s="7"/>
      <c r="AO153" s="7"/>
      <c r="AP153" s="7"/>
      <c r="AQ153" s="7"/>
      <c r="AR153" s="7"/>
      <c r="AS153" s="7"/>
      <c r="AT153" s="7"/>
      <c r="AU153" s="7"/>
      <c r="AV153" s="7"/>
    </row>
    <row r="154" spans="20:48" ht="13.15" customHeight="1" x14ac:dyDescent="0.2">
      <c r="T154" s="240"/>
      <c r="U154" s="240"/>
      <c r="V154" s="240"/>
      <c r="W154" s="240"/>
      <c r="X154" s="240"/>
      <c r="Y154" s="240"/>
      <c r="Z154" s="240"/>
      <c r="AA154" s="240"/>
      <c r="AB154" s="9"/>
      <c r="AC154" s="9"/>
      <c r="AD154" s="9"/>
      <c r="AE154" s="9"/>
      <c r="AF154" s="9"/>
      <c r="AG154" s="7"/>
      <c r="AH154" s="7"/>
      <c r="AI154" s="7"/>
      <c r="AJ154" s="7"/>
      <c r="AK154" s="7"/>
      <c r="AL154" s="7"/>
      <c r="AM154" s="7"/>
      <c r="AN154" s="7"/>
      <c r="AO154" s="7"/>
      <c r="AP154" s="7"/>
      <c r="AQ154" s="7"/>
      <c r="AR154" s="7"/>
      <c r="AS154" s="7"/>
      <c r="AT154" s="7"/>
      <c r="AU154" s="7"/>
      <c r="AV154" s="7"/>
    </row>
    <row r="155" spans="20:48" ht="13.15" customHeight="1" x14ac:dyDescent="0.2">
      <c r="T155" s="240"/>
      <c r="U155" s="240"/>
      <c r="V155" s="240"/>
      <c r="W155" s="240"/>
      <c r="X155" s="240"/>
      <c r="Y155" s="240"/>
      <c r="Z155" s="240"/>
      <c r="AA155" s="240"/>
      <c r="AB155" s="9"/>
      <c r="AC155" s="9"/>
      <c r="AD155" s="9"/>
      <c r="AE155" s="9"/>
      <c r="AF155" s="9"/>
      <c r="AG155" s="7"/>
      <c r="AH155" s="7"/>
      <c r="AI155" s="7"/>
      <c r="AJ155" s="7"/>
      <c r="AK155" s="7"/>
      <c r="AL155" s="7"/>
      <c r="AM155" s="7"/>
      <c r="AN155" s="7"/>
      <c r="AO155" s="7"/>
      <c r="AP155" s="7"/>
      <c r="AQ155" s="7"/>
      <c r="AR155" s="7"/>
      <c r="AS155" s="7"/>
      <c r="AT155" s="7"/>
      <c r="AU155" s="7"/>
      <c r="AV155" s="7"/>
    </row>
    <row r="156" spans="20:48" ht="13.15" customHeight="1" x14ac:dyDescent="0.2">
      <c r="T156" s="240"/>
      <c r="U156" s="240"/>
      <c r="V156" s="240"/>
      <c r="W156" s="240"/>
      <c r="X156" s="240"/>
      <c r="Y156" s="240"/>
      <c r="Z156" s="240"/>
      <c r="AA156" s="240"/>
      <c r="AB156" s="9"/>
      <c r="AC156" s="9"/>
      <c r="AD156" s="9"/>
      <c r="AE156" s="9"/>
      <c r="AF156" s="9"/>
      <c r="AG156" s="7"/>
      <c r="AH156" s="7"/>
      <c r="AI156" s="7"/>
      <c r="AJ156" s="7"/>
      <c r="AK156" s="7"/>
      <c r="AL156" s="7"/>
      <c r="AM156" s="7"/>
      <c r="AN156" s="7"/>
      <c r="AO156" s="7"/>
      <c r="AP156" s="7"/>
      <c r="AQ156" s="7"/>
      <c r="AR156" s="7"/>
      <c r="AS156" s="7"/>
      <c r="AT156" s="7"/>
      <c r="AU156" s="7"/>
      <c r="AV156" s="7"/>
    </row>
    <row r="157" spans="20:48" ht="13.15" customHeight="1" x14ac:dyDescent="0.2">
      <c r="T157" s="240"/>
      <c r="U157" s="240"/>
      <c r="V157" s="240"/>
      <c r="W157" s="240"/>
      <c r="X157" s="240"/>
      <c r="Y157" s="240"/>
      <c r="Z157" s="240"/>
      <c r="AA157" s="240"/>
      <c r="AB157" s="9"/>
      <c r="AC157" s="9"/>
      <c r="AD157" s="9"/>
      <c r="AE157" s="9"/>
      <c r="AF157" s="9"/>
      <c r="AG157" s="7"/>
      <c r="AH157" s="7"/>
      <c r="AI157" s="7"/>
      <c r="AJ157" s="7"/>
      <c r="AK157" s="7"/>
      <c r="AL157" s="7"/>
      <c r="AM157" s="7"/>
      <c r="AN157" s="7"/>
      <c r="AO157" s="7"/>
      <c r="AP157" s="7"/>
      <c r="AQ157" s="7"/>
      <c r="AR157" s="7"/>
      <c r="AS157" s="7"/>
      <c r="AT157" s="7"/>
      <c r="AU157" s="7"/>
      <c r="AV157" s="7"/>
    </row>
    <row r="158" spans="20:48" ht="13.15" customHeight="1" x14ac:dyDescent="0.2">
      <c r="T158" s="240"/>
      <c r="U158" s="240"/>
      <c r="V158" s="240"/>
      <c r="W158" s="240"/>
      <c r="X158" s="240"/>
      <c r="Y158" s="240"/>
      <c r="Z158" s="240"/>
      <c r="AA158" s="240"/>
      <c r="AB158" s="9"/>
      <c r="AC158" s="9"/>
      <c r="AD158" s="9"/>
      <c r="AE158" s="9"/>
      <c r="AF158" s="9"/>
      <c r="AG158" s="7"/>
      <c r="AH158" s="7"/>
      <c r="AI158" s="7"/>
      <c r="AJ158" s="7"/>
      <c r="AK158" s="7"/>
      <c r="AL158" s="7"/>
      <c r="AM158" s="7"/>
      <c r="AN158" s="7"/>
      <c r="AO158" s="7"/>
      <c r="AP158" s="7"/>
      <c r="AQ158" s="7"/>
      <c r="AR158" s="7"/>
      <c r="AS158" s="7"/>
      <c r="AT158" s="7"/>
      <c r="AU158" s="7"/>
      <c r="AV158" s="7"/>
    </row>
    <row r="159" spans="20:48" ht="13.15" customHeight="1" x14ac:dyDescent="0.2">
      <c r="T159" s="240"/>
      <c r="U159" s="240"/>
      <c r="V159" s="240"/>
      <c r="W159" s="240"/>
      <c r="X159" s="240"/>
      <c r="Y159" s="240"/>
      <c r="Z159" s="240"/>
      <c r="AA159" s="240"/>
      <c r="AB159" s="9"/>
      <c r="AC159" s="9"/>
      <c r="AD159" s="9"/>
      <c r="AE159" s="9"/>
      <c r="AF159" s="9"/>
      <c r="AG159" s="7"/>
      <c r="AH159" s="7"/>
      <c r="AI159" s="7"/>
      <c r="AJ159" s="7"/>
      <c r="AK159" s="7"/>
      <c r="AL159" s="7"/>
      <c r="AM159" s="7"/>
      <c r="AN159" s="7"/>
      <c r="AO159" s="7"/>
      <c r="AP159" s="7"/>
      <c r="AQ159" s="7"/>
      <c r="AR159" s="7"/>
      <c r="AS159" s="7"/>
      <c r="AT159" s="7"/>
      <c r="AU159" s="7"/>
      <c r="AV159" s="7"/>
    </row>
    <row r="160" spans="20:48" ht="13.15" customHeight="1" x14ac:dyDescent="0.2">
      <c r="T160" s="240"/>
      <c r="U160" s="240"/>
      <c r="V160" s="240"/>
      <c r="W160" s="240"/>
      <c r="X160" s="240"/>
      <c r="Y160" s="240"/>
      <c r="Z160" s="240"/>
      <c r="AA160" s="240"/>
      <c r="AB160" s="9"/>
      <c r="AC160" s="9"/>
      <c r="AD160" s="9"/>
      <c r="AE160" s="9"/>
      <c r="AF160" s="9"/>
      <c r="AG160" s="7"/>
      <c r="AH160" s="7"/>
      <c r="AI160" s="7"/>
      <c r="AJ160" s="7"/>
      <c r="AK160" s="7"/>
      <c r="AL160" s="7"/>
      <c r="AM160" s="7"/>
      <c r="AN160" s="7"/>
      <c r="AO160" s="7"/>
      <c r="AP160" s="7"/>
      <c r="AQ160" s="7"/>
      <c r="AR160" s="7"/>
      <c r="AS160" s="7"/>
      <c r="AT160" s="7"/>
      <c r="AU160" s="7"/>
      <c r="AV160" s="7"/>
    </row>
    <row r="161" spans="20:48" ht="13.15" customHeight="1" x14ac:dyDescent="0.2">
      <c r="T161" s="240"/>
      <c r="U161" s="240"/>
      <c r="V161" s="240"/>
      <c r="W161" s="240"/>
      <c r="X161" s="240"/>
      <c r="Y161" s="240"/>
      <c r="Z161" s="240"/>
      <c r="AA161" s="240"/>
      <c r="AB161" s="9"/>
      <c r="AC161" s="9"/>
      <c r="AD161" s="9"/>
      <c r="AE161" s="9"/>
      <c r="AF161" s="9"/>
      <c r="AG161" s="7"/>
      <c r="AH161" s="7"/>
      <c r="AI161" s="7"/>
      <c r="AJ161" s="7"/>
      <c r="AK161" s="7"/>
      <c r="AL161" s="7"/>
      <c r="AM161" s="7"/>
      <c r="AN161" s="7"/>
      <c r="AO161" s="7"/>
      <c r="AP161" s="7"/>
      <c r="AQ161" s="7"/>
      <c r="AR161" s="7"/>
      <c r="AS161" s="7"/>
      <c r="AT161" s="7"/>
      <c r="AU161" s="7"/>
      <c r="AV161" s="7"/>
    </row>
    <row r="162" spans="20:48" ht="13.15" customHeight="1" x14ac:dyDescent="0.2">
      <c r="T162" s="240"/>
      <c r="U162" s="240"/>
      <c r="V162" s="240"/>
      <c r="W162" s="240"/>
      <c r="X162" s="240"/>
      <c r="Y162" s="240"/>
      <c r="Z162" s="240"/>
      <c r="AA162" s="240"/>
      <c r="AB162" s="9"/>
      <c r="AC162" s="9"/>
      <c r="AD162" s="9"/>
      <c r="AE162" s="9"/>
      <c r="AF162" s="9"/>
      <c r="AG162" s="7"/>
      <c r="AH162" s="7"/>
      <c r="AI162" s="7"/>
      <c r="AJ162" s="7"/>
      <c r="AK162" s="7"/>
      <c r="AL162" s="7"/>
      <c r="AM162" s="7"/>
      <c r="AN162" s="7"/>
      <c r="AO162" s="7"/>
      <c r="AP162" s="7"/>
      <c r="AQ162" s="7"/>
      <c r="AR162" s="7"/>
      <c r="AS162" s="7"/>
      <c r="AT162" s="7"/>
      <c r="AU162" s="7"/>
      <c r="AV162" s="7"/>
    </row>
    <row r="163" spans="20:48" ht="13.15" customHeight="1" x14ac:dyDescent="0.2">
      <c r="T163" s="240"/>
      <c r="U163" s="240"/>
      <c r="V163" s="240"/>
      <c r="W163" s="240"/>
      <c r="X163" s="240"/>
      <c r="Y163" s="240"/>
      <c r="Z163" s="240"/>
      <c r="AA163" s="240"/>
      <c r="AB163" s="9"/>
      <c r="AC163" s="9"/>
      <c r="AD163" s="9"/>
      <c r="AE163" s="9"/>
      <c r="AF163" s="9"/>
      <c r="AG163" s="7"/>
      <c r="AH163" s="7"/>
      <c r="AI163" s="7"/>
      <c r="AJ163" s="7"/>
      <c r="AK163" s="7"/>
      <c r="AL163" s="7"/>
      <c r="AM163" s="7"/>
      <c r="AN163" s="7"/>
      <c r="AO163" s="7"/>
      <c r="AP163" s="7"/>
      <c r="AQ163" s="7"/>
      <c r="AR163" s="7"/>
      <c r="AS163" s="7"/>
      <c r="AT163" s="7"/>
      <c r="AU163" s="7"/>
      <c r="AV163" s="7"/>
    </row>
    <row r="164" spans="20:48" ht="13.15" customHeight="1" x14ac:dyDescent="0.2">
      <c r="T164" s="240"/>
      <c r="U164" s="240"/>
      <c r="V164" s="240"/>
      <c r="W164" s="240"/>
      <c r="X164" s="240"/>
      <c r="Y164" s="240"/>
      <c r="Z164" s="240"/>
      <c r="AA164" s="240"/>
      <c r="AB164" s="9"/>
      <c r="AC164" s="9"/>
      <c r="AD164" s="9"/>
      <c r="AE164" s="9"/>
      <c r="AF164" s="9"/>
      <c r="AG164" s="7"/>
      <c r="AH164" s="7"/>
      <c r="AI164" s="7"/>
      <c r="AJ164" s="7"/>
      <c r="AK164" s="7"/>
      <c r="AL164" s="7"/>
      <c r="AM164" s="7"/>
      <c r="AN164" s="7"/>
      <c r="AO164" s="7"/>
      <c r="AP164" s="7"/>
      <c r="AQ164" s="7"/>
      <c r="AR164" s="7"/>
      <c r="AS164" s="7"/>
      <c r="AT164" s="7"/>
      <c r="AU164" s="7"/>
      <c r="AV164" s="7"/>
    </row>
    <row r="165" spans="20:48" ht="13.15" customHeight="1" x14ac:dyDescent="0.2">
      <c r="T165" s="240"/>
      <c r="U165" s="240"/>
      <c r="V165" s="240"/>
      <c r="W165" s="240"/>
      <c r="X165" s="240"/>
      <c r="Y165" s="240"/>
      <c r="Z165" s="240"/>
      <c r="AA165" s="240"/>
      <c r="AB165" s="9"/>
      <c r="AC165" s="9"/>
      <c r="AD165" s="9"/>
      <c r="AE165" s="9"/>
      <c r="AF165" s="9"/>
      <c r="AG165" s="7"/>
      <c r="AH165" s="7"/>
      <c r="AI165" s="7"/>
      <c r="AJ165" s="7"/>
      <c r="AK165" s="7"/>
      <c r="AL165" s="7"/>
      <c r="AM165" s="7"/>
      <c r="AN165" s="7"/>
      <c r="AO165" s="7"/>
      <c r="AP165" s="7"/>
      <c r="AQ165" s="7"/>
      <c r="AR165" s="7"/>
      <c r="AS165" s="7"/>
      <c r="AT165" s="7"/>
      <c r="AU165" s="7"/>
      <c r="AV165" s="7"/>
    </row>
    <row r="166" spans="20:48" ht="13.15" customHeight="1" x14ac:dyDescent="0.2">
      <c r="T166" s="240"/>
      <c r="U166" s="240"/>
      <c r="V166" s="240"/>
      <c r="W166" s="240"/>
      <c r="X166" s="240"/>
      <c r="Y166" s="240"/>
      <c r="Z166" s="240"/>
      <c r="AA166" s="240"/>
      <c r="AB166" s="9"/>
      <c r="AC166" s="9"/>
      <c r="AD166" s="9"/>
      <c r="AE166" s="9"/>
      <c r="AF166" s="9"/>
      <c r="AG166" s="7"/>
      <c r="AH166" s="7"/>
      <c r="AI166" s="7"/>
      <c r="AJ166" s="7"/>
      <c r="AK166" s="7"/>
      <c r="AL166" s="7"/>
      <c r="AM166" s="7"/>
      <c r="AN166" s="7"/>
      <c r="AO166" s="7"/>
      <c r="AP166" s="7"/>
      <c r="AQ166" s="7"/>
      <c r="AR166" s="7"/>
      <c r="AS166" s="7"/>
      <c r="AT166" s="7"/>
      <c r="AU166" s="7"/>
      <c r="AV166" s="7"/>
    </row>
    <row r="167" spans="20:48" ht="13.15" customHeight="1" x14ac:dyDescent="0.2">
      <c r="T167" s="240"/>
      <c r="U167" s="240"/>
      <c r="V167" s="240"/>
      <c r="W167" s="240"/>
      <c r="X167" s="240"/>
      <c r="Y167" s="240"/>
      <c r="Z167" s="240"/>
      <c r="AA167" s="240"/>
      <c r="AB167" s="9"/>
      <c r="AC167" s="9"/>
      <c r="AD167" s="9"/>
      <c r="AE167" s="9"/>
      <c r="AF167" s="9"/>
      <c r="AG167" s="7"/>
      <c r="AH167" s="7"/>
      <c r="AI167" s="7"/>
      <c r="AJ167" s="7"/>
      <c r="AK167" s="7"/>
      <c r="AL167" s="7"/>
      <c r="AM167" s="7"/>
      <c r="AN167" s="7"/>
      <c r="AO167" s="7"/>
      <c r="AP167" s="7"/>
      <c r="AQ167" s="7"/>
      <c r="AR167" s="7"/>
      <c r="AS167" s="7"/>
      <c r="AT167" s="7"/>
      <c r="AU167" s="7"/>
      <c r="AV167" s="7"/>
    </row>
    <row r="168" spans="20:48" ht="13.15" customHeight="1" x14ac:dyDescent="0.2">
      <c r="T168" s="240"/>
      <c r="U168" s="240"/>
      <c r="V168" s="240"/>
      <c r="W168" s="240"/>
      <c r="X168" s="240"/>
      <c r="Y168" s="240"/>
      <c r="Z168" s="240"/>
      <c r="AA168" s="240"/>
      <c r="AB168" s="9"/>
      <c r="AC168" s="9"/>
      <c r="AD168" s="9"/>
      <c r="AE168" s="9"/>
      <c r="AF168" s="9"/>
      <c r="AG168" s="7"/>
      <c r="AH168" s="7"/>
      <c r="AI168" s="7"/>
      <c r="AJ168" s="7"/>
      <c r="AK168" s="7"/>
      <c r="AL168" s="7"/>
      <c r="AM168" s="7"/>
      <c r="AN168" s="7"/>
      <c r="AO168" s="7"/>
      <c r="AP168" s="7"/>
      <c r="AQ168" s="7"/>
      <c r="AR168" s="7"/>
      <c r="AS168" s="7"/>
      <c r="AT168" s="7"/>
      <c r="AU168" s="7"/>
      <c r="AV168" s="7"/>
    </row>
    <row r="169" spans="20:48" ht="13.15" customHeight="1" x14ac:dyDescent="0.2">
      <c r="T169" s="240"/>
      <c r="U169" s="240"/>
      <c r="V169" s="240"/>
      <c r="W169" s="240"/>
      <c r="X169" s="240"/>
      <c r="Y169" s="240"/>
      <c r="Z169" s="240"/>
      <c r="AA169" s="240"/>
      <c r="AB169" s="9"/>
      <c r="AC169" s="9"/>
      <c r="AD169" s="9"/>
      <c r="AE169" s="9"/>
      <c r="AF169" s="9"/>
      <c r="AG169" s="7"/>
      <c r="AH169" s="7"/>
      <c r="AI169" s="7"/>
      <c r="AJ169" s="7"/>
      <c r="AK169" s="7"/>
      <c r="AL169" s="7"/>
      <c r="AM169" s="7"/>
      <c r="AN169" s="7"/>
      <c r="AO169" s="7"/>
      <c r="AP169" s="7"/>
      <c r="AQ169" s="7"/>
      <c r="AR169" s="7"/>
      <c r="AS169" s="7"/>
      <c r="AT169" s="7"/>
      <c r="AU169" s="7"/>
      <c r="AV169" s="7"/>
    </row>
    <row r="170" spans="20:48" ht="13.15" customHeight="1" x14ac:dyDescent="0.2">
      <c r="T170" s="240"/>
      <c r="U170" s="240"/>
      <c r="V170" s="240"/>
      <c r="W170" s="240"/>
      <c r="X170" s="240"/>
      <c r="Y170" s="240"/>
      <c r="Z170" s="240"/>
      <c r="AA170" s="240"/>
      <c r="AB170" s="9"/>
      <c r="AC170" s="9"/>
      <c r="AD170" s="9"/>
      <c r="AE170" s="9"/>
      <c r="AF170" s="9"/>
      <c r="AG170" s="7"/>
      <c r="AH170" s="7"/>
      <c r="AI170" s="7"/>
      <c r="AJ170" s="7"/>
      <c r="AK170" s="7"/>
      <c r="AL170" s="7"/>
      <c r="AM170" s="7"/>
      <c r="AN170" s="7"/>
      <c r="AO170" s="7"/>
      <c r="AP170" s="7"/>
      <c r="AQ170" s="7"/>
      <c r="AR170" s="7"/>
      <c r="AS170" s="7"/>
      <c r="AT170" s="7"/>
      <c r="AU170" s="7"/>
      <c r="AV170" s="7"/>
    </row>
    <row r="171" spans="20:48" ht="13.15" customHeight="1" x14ac:dyDescent="0.2">
      <c r="T171" s="240"/>
      <c r="U171" s="240"/>
      <c r="V171" s="240"/>
      <c r="W171" s="240"/>
      <c r="X171" s="240"/>
      <c r="Y171" s="240"/>
      <c r="Z171" s="240"/>
      <c r="AA171" s="240"/>
      <c r="AB171" s="9"/>
      <c r="AC171" s="9"/>
      <c r="AD171" s="9"/>
      <c r="AE171" s="9"/>
      <c r="AF171" s="9"/>
      <c r="AG171" s="7"/>
      <c r="AH171" s="7"/>
      <c r="AI171" s="7"/>
      <c r="AJ171" s="7"/>
      <c r="AK171" s="7"/>
      <c r="AL171" s="7"/>
      <c r="AM171" s="7"/>
      <c r="AN171" s="7"/>
      <c r="AO171" s="7"/>
      <c r="AP171" s="7"/>
      <c r="AQ171" s="7"/>
      <c r="AR171" s="7"/>
      <c r="AS171" s="7"/>
      <c r="AT171" s="7"/>
      <c r="AU171" s="7"/>
      <c r="AV171" s="7"/>
    </row>
    <row r="172" spans="20:48" ht="13.15" customHeight="1" x14ac:dyDescent="0.2">
      <c r="T172" s="240"/>
      <c r="U172" s="240"/>
      <c r="V172" s="240"/>
      <c r="W172" s="240"/>
      <c r="X172" s="240"/>
      <c r="Y172" s="240"/>
      <c r="Z172" s="240"/>
      <c r="AA172" s="240"/>
      <c r="AB172" s="9"/>
      <c r="AC172" s="9"/>
      <c r="AD172" s="9"/>
      <c r="AE172" s="9"/>
      <c r="AF172" s="9"/>
      <c r="AG172" s="7"/>
      <c r="AH172" s="7"/>
      <c r="AI172" s="7"/>
      <c r="AJ172" s="7"/>
      <c r="AK172" s="7"/>
      <c r="AL172" s="7"/>
      <c r="AM172" s="7"/>
      <c r="AN172" s="7"/>
      <c r="AO172" s="7"/>
      <c r="AP172" s="7"/>
      <c r="AQ172" s="7"/>
      <c r="AR172" s="7"/>
      <c r="AS172" s="7"/>
      <c r="AT172" s="7"/>
      <c r="AU172" s="7"/>
      <c r="AV172" s="7"/>
    </row>
    <row r="173" spans="20:48" ht="13.15" customHeight="1" x14ac:dyDescent="0.2">
      <c r="T173" s="240"/>
      <c r="U173" s="240"/>
      <c r="V173" s="240"/>
      <c r="W173" s="240"/>
      <c r="X173" s="240"/>
      <c r="Y173" s="240"/>
      <c r="Z173" s="240"/>
      <c r="AA173" s="240"/>
      <c r="AB173" s="9"/>
      <c r="AC173" s="9"/>
      <c r="AD173" s="9"/>
      <c r="AE173" s="9"/>
      <c r="AF173" s="9"/>
      <c r="AG173" s="7"/>
      <c r="AH173" s="7"/>
      <c r="AI173" s="7"/>
      <c r="AJ173" s="7"/>
      <c r="AK173" s="7"/>
      <c r="AL173" s="7"/>
      <c r="AM173" s="7"/>
      <c r="AN173" s="7"/>
      <c r="AO173" s="7"/>
      <c r="AP173" s="7"/>
      <c r="AQ173" s="7"/>
      <c r="AR173" s="7"/>
      <c r="AS173" s="7"/>
      <c r="AT173" s="7"/>
      <c r="AU173" s="7"/>
      <c r="AV173" s="7"/>
    </row>
    <row r="174" spans="20:48" ht="13.15" customHeight="1" x14ac:dyDescent="0.2">
      <c r="T174" s="240"/>
      <c r="U174" s="240"/>
      <c r="V174" s="240"/>
      <c r="W174" s="240"/>
      <c r="X174" s="240"/>
      <c r="Y174" s="240"/>
      <c r="Z174" s="240"/>
      <c r="AA174" s="240"/>
      <c r="AB174" s="9"/>
      <c r="AC174" s="9"/>
      <c r="AD174" s="9"/>
      <c r="AE174" s="9"/>
      <c r="AF174" s="9"/>
      <c r="AG174" s="7"/>
      <c r="AH174" s="7"/>
      <c r="AI174" s="7"/>
      <c r="AJ174" s="7"/>
      <c r="AK174" s="7"/>
      <c r="AL174" s="7"/>
      <c r="AM174" s="7"/>
      <c r="AN174" s="7"/>
      <c r="AO174" s="7"/>
      <c r="AP174" s="7"/>
      <c r="AQ174" s="7"/>
      <c r="AR174" s="7"/>
      <c r="AS174" s="7"/>
      <c r="AT174" s="7"/>
      <c r="AU174" s="7"/>
      <c r="AV174" s="7"/>
    </row>
    <row r="175" spans="20:48" ht="13.15" customHeight="1" x14ac:dyDescent="0.2">
      <c r="T175" s="240"/>
      <c r="U175" s="240"/>
      <c r="V175" s="240"/>
      <c r="W175" s="240"/>
      <c r="X175" s="240"/>
      <c r="Y175" s="240"/>
      <c r="Z175" s="240"/>
      <c r="AA175" s="240"/>
      <c r="AB175" s="9"/>
      <c r="AC175" s="9"/>
      <c r="AD175" s="9"/>
      <c r="AE175" s="9"/>
      <c r="AF175" s="9"/>
      <c r="AG175" s="7"/>
      <c r="AH175" s="7"/>
      <c r="AI175" s="7"/>
      <c r="AJ175" s="7"/>
      <c r="AK175" s="7"/>
      <c r="AL175" s="7"/>
      <c r="AM175" s="7"/>
      <c r="AN175" s="7"/>
      <c r="AO175" s="7"/>
      <c r="AP175" s="7"/>
      <c r="AQ175" s="7"/>
      <c r="AR175" s="7"/>
      <c r="AS175" s="7"/>
      <c r="AT175" s="7"/>
      <c r="AU175" s="7"/>
      <c r="AV175" s="7"/>
    </row>
    <row r="176" spans="20:48" ht="13.15" customHeight="1" x14ac:dyDescent="0.2">
      <c r="T176" s="240"/>
      <c r="U176" s="240"/>
      <c r="V176" s="240"/>
      <c r="W176" s="240"/>
      <c r="X176" s="240"/>
      <c r="Y176" s="240"/>
      <c r="Z176" s="240"/>
      <c r="AA176" s="240"/>
      <c r="AB176" s="9"/>
      <c r="AC176" s="9"/>
      <c r="AD176" s="9"/>
      <c r="AE176" s="9"/>
      <c r="AF176" s="9"/>
      <c r="AG176" s="7"/>
      <c r="AH176" s="7"/>
      <c r="AI176" s="7"/>
      <c r="AJ176" s="7"/>
      <c r="AK176" s="7"/>
      <c r="AL176" s="7"/>
      <c r="AM176" s="7"/>
      <c r="AN176" s="7"/>
      <c r="AO176" s="7"/>
      <c r="AP176" s="7"/>
      <c r="AQ176" s="7"/>
      <c r="AR176" s="7"/>
      <c r="AS176" s="7"/>
      <c r="AT176" s="7"/>
      <c r="AU176" s="7"/>
      <c r="AV176" s="7"/>
    </row>
    <row r="177" spans="20:48" ht="13.15" customHeight="1" x14ac:dyDescent="0.2">
      <c r="T177" s="240"/>
      <c r="U177" s="240"/>
      <c r="V177" s="240"/>
      <c r="W177" s="240"/>
      <c r="X177" s="240"/>
      <c r="Y177" s="240"/>
      <c r="Z177" s="240"/>
      <c r="AA177" s="240"/>
      <c r="AB177" s="9"/>
      <c r="AC177" s="9"/>
      <c r="AD177" s="9"/>
      <c r="AE177" s="9"/>
      <c r="AF177" s="9"/>
      <c r="AG177" s="7"/>
      <c r="AH177" s="7"/>
      <c r="AI177" s="7"/>
      <c r="AJ177" s="7"/>
      <c r="AK177" s="7"/>
      <c r="AL177" s="7"/>
      <c r="AM177" s="7"/>
      <c r="AN177" s="7"/>
      <c r="AO177" s="7"/>
      <c r="AP177" s="7"/>
      <c r="AQ177" s="7"/>
      <c r="AR177" s="7"/>
      <c r="AS177" s="7"/>
      <c r="AT177" s="7"/>
      <c r="AU177" s="7"/>
      <c r="AV177" s="7"/>
    </row>
    <row r="178" spans="20:48" ht="13.15" customHeight="1" x14ac:dyDescent="0.2">
      <c r="T178" s="240"/>
      <c r="U178" s="240"/>
      <c r="V178" s="240"/>
      <c r="W178" s="240"/>
      <c r="X178" s="240"/>
      <c r="Y178" s="240"/>
      <c r="Z178" s="240"/>
      <c r="AA178" s="240"/>
      <c r="AB178" s="9"/>
      <c r="AC178" s="9"/>
      <c r="AD178" s="9"/>
      <c r="AE178" s="9"/>
      <c r="AF178" s="9"/>
      <c r="AG178" s="7"/>
      <c r="AH178" s="7"/>
      <c r="AI178" s="7"/>
      <c r="AJ178" s="7"/>
      <c r="AK178" s="7"/>
      <c r="AL178" s="7"/>
      <c r="AM178" s="7"/>
      <c r="AN178" s="7"/>
      <c r="AO178" s="7"/>
      <c r="AP178" s="7"/>
      <c r="AQ178" s="7"/>
      <c r="AR178" s="7"/>
      <c r="AS178" s="7"/>
      <c r="AT178" s="7"/>
      <c r="AU178" s="7"/>
      <c r="AV178" s="7"/>
    </row>
    <row r="179" spans="20:48" ht="13.15" customHeight="1" x14ac:dyDescent="0.2">
      <c r="T179" s="240"/>
      <c r="U179" s="240"/>
      <c r="V179" s="240"/>
      <c r="W179" s="240"/>
      <c r="X179" s="240"/>
      <c r="Y179" s="240"/>
      <c r="Z179" s="240"/>
      <c r="AA179" s="240"/>
      <c r="AB179" s="9"/>
      <c r="AC179" s="9"/>
      <c r="AD179" s="9"/>
      <c r="AE179" s="9"/>
      <c r="AF179" s="9"/>
      <c r="AG179" s="7"/>
      <c r="AH179" s="7"/>
      <c r="AI179" s="7"/>
      <c r="AJ179" s="7"/>
      <c r="AK179" s="7"/>
      <c r="AL179" s="7"/>
      <c r="AM179" s="7"/>
      <c r="AN179" s="7"/>
      <c r="AO179" s="7"/>
      <c r="AP179" s="7"/>
      <c r="AQ179" s="7"/>
      <c r="AR179" s="7"/>
      <c r="AS179" s="7"/>
      <c r="AT179" s="7"/>
      <c r="AU179" s="7"/>
      <c r="AV179" s="7"/>
    </row>
    <row r="180" spans="20:48" ht="13.15" customHeight="1" x14ac:dyDescent="0.2">
      <c r="T180" s="240"/>
      <c r="U180" s="240"/>
      <c r="V180" s="240"/>
      <c r="W180" s="240"/>
      <c r="X180" s="240"/>
      <c r="Y180" s="240"/>
      <c r="Z180" s="240"/>
      <c r="AA180" s="240"/>
      <c r="AB180" s="9"/>
      <c r="AC180" s="9"/>
      <c r="AD180" s="9"/>
      <c r="AE180" s="9"/>
      <c r="AF180" s="9"/>
      <c r="AG180" s="7"/>
      <c r="AH180" s="7"/>
      <c r="AI180" s="7"/>
      <c r="AJ180" s="7"/>
      <c r="AK180" s="7"/>
      <c r="AL180" s="7"/>
      <c r="AM180" s="7"/>
      <c r="AN180" s="7"/>
      <c r="AO180" s="7"/>
      <c r="AP180" s="7"/>
      <c r="AQ180" s="7"/>
      <c r="AR180" s="7"/>
      <c r="AS180" s="7"/>
      <c r="AT180" s="7"/>
      <c r="AU180" s="7"/>
      <c r="AV180" s="7"/>
    </row>
    <row r="181" spans="20:48" ht="13.15" customHeight="1" x14ac:dyDescent="0.2">
      <c r="T181" s="240"/>
      <c r="U181" s="240"/>
      <c r="V181" s="240"/>
      <c r="W181" s="240"/>
      <c r="X181" s="240"/>
      <c r="Y181" s="240"/>
      <c r="Z181" s="240"/>
      <c r="AA181" s="240"/>
      <c r="AB181" s="9"/>
      <c r="AC181" s="9"/>
      <c r="AD181" s="9"/>
      <c r="AE181" s="9"/>
      <c r="AF181" s="9"/>
      <c r="AG181" s="7"/>
      <c r="AH181" s="7"/>
      <c r="AI181" s="7"/>
      <c r="AJ181" s="7"/>
      <c r="AK181" s="7"/>
      <c r="AL181" s="7"/>
      <c r="AM181" s="7"/>
      <c r="AN181" s="7"/>
      <c r="AO181" s="7"/>
      <c r="AP181" s="7"/>
      <c r="AQ181" s="7"/>
      <c r="AR181" s="7"/>
      <c r="AS181" s="7"/>
      <c r="AT181" s="7"/>
      <c r="AU181" s="7"/>
      <c r="AV181" s="7"/>
    </row>
    <row r="182" spans="20:48" ht="13.15" customHeight="1" x14ac:dyDescent="0.2">
      <c r="T182" s="240"/>
      <c r="U182" s="240"/>
      <c r="V182" s="240"/>
      <c r="W182" s="240"/>
      <c r="X182" s="240"/>
      <c r="Y182" s="240"/>
      <c r="Z182" s="240"/>
      <c r="AA182" s="240"/>
      <c r="AB182" s="9"/>
      <c r="AC182" s="9"/>
      <c r="AD182" s="9"/>
      <c r="AE182" s="9"/>
      <c r="AF182" s="9"/>
      <c r="AG182" s="7"/>
      <c r="AH182" s="7"/>
      <c r="AI182" s="7"/>
      <c r="AJ182" s="7"/>
      <c r="AK182" s="7"/>
      <c r="AL182" s="7"/>
      <c r="AM182" s="7"/>
      <c r="AN182" s="7"/>
      <c r="AO182" s="7"/>
      <c r="AP182" s="7"/>
      <c r="AQ182" s="7"/>
      <c r="AR182" s="7"/>
      <c r="AS182" s="7"/>
      <c r="AT182" s="7"/>
      <c r="AU182" s="7"/>
      <c r="AV182" s="7"/>
    </row>
    <row r="183" spans="20:48" ht="13.15" customHeight="1" x14ac:dyDescent="0.2">
      <c r="T183" s="240"/>
      <c r="U183" s="240"/>
      <c r="V183" s="240"/>
      <c r="W183" s="240"/>
      <c r="X183" s="240"/>
      <c r="Y183" s="240"/>
      <c r="Z183" s="240"/>
      <c r="AA183" s="240"/>
      <c r="AB183" s="9"/>
      <c r="AC183" s="9"/>
      <c r="AD183" s="9"/>
      <c r="AE183" s="9"/>
      <c r="AF183" s="9"/>
      <c r="AG183" s="7"/>
      <c r="AH183" s="7"/>
      <c r="AI183" s="7"/>
      <c r="AJ183" s="7"/>
      <c r="AK183" s="7"/>
      <c r="AL183" s="7"/>
      <c r="AM183" s="7"/>
      <c r="AN183" s="7"/>
      <c r="AO183" s="7"/>
      <c r="AP183" s="7"/>
      <c r="AQ183" s="7"/>
      <c r="AR183" s="7"/>
      <c r="AS183" s="7"/>
      <c r="AT183" s="7"/>
      <c r="AU183" s="7"/>
      <c r="AV183" s="7"/>
    </row>
    <row r="184" spans="20:48" ht="13.15" customHeight="1" x14ac:dyDescent="0.2">
      <c r="T184" s="240"/>
      <c r="U184" s="240"/>
      <c r="V184" s="240"/>
      <c r="W184" s="240"/>
      <c r="X184" s="240"/>
      <c r="Y184" s="240"/>
      <c r="Z184" s="240"/>
      <c r="AA184" s="240"/>
      <c r="AB184" s="9"/>
      <c r="AC184" s="9"/>
      <c r="AD184" s="9"/>
      <c r="AE184" s="9"/>
      <c r="AF184" s="9"/>
      <c r="AG184" s="7"/>
      <c r="AH184" s="7"/>
      <c r="AI184" s="7"/>
      <c r="AJ184" s="7"/>
      <c r="AK184" s="7"/>
      <c r="AL184" s="7"/>
      <c r="AM184" s="7"/>
      <c r="AN184" s="7"/>
      <c r="AO184" s="7"/>
      <c r="AP184" s="7"/>
      <c r="AQ184" s="7"/>
      <c r="AR184" s="7"/>
      <c r="AS184" s="7"/>
      <c r="AT184" s="7"/>
      <c r="AU184" s="7"/>
      <c r="AV184" s="7"/>
    </row>
    <row r="185" spans="20:48" ht="13.15" customHeight="1" x14ac:dyDescent="0.2">
      <c r="T185" s="240"/>
      <c r="U185" s="240"/>
      <c r="V185" s="240"/>
      <c r="W185" s="240"/>
      <c r="X185" s="240"/>
      <c r="Y185" s="240"/>
      <c r="Z185" s="240"/>
      <c r="AA185" s="240"/>
      <c r="AB185" s="9"/>
      <c r="AC185" s="9"/>
      <c r="AD185" s="9"/>
      <c r="AE185" s="9"/>
      <c r="AF185" s="9"/>
    </row>
    <row r="186" spans="20:48" ht="13.15" customHeight="1" x14ac:dyDescent="0.2">
      <c r="T186" s="240"/>
      <c r="U186" s="240"/>
      <c r="V186" s="240"/>
      <c r="W186" s="240"/>
      <c r="X186" s="240"/>
      <c r="Y186" s="240"/>
      <c r="Z186" s="240"/>
      <c r="AA186" s="240"/>
      <c r="AB186" s="9"/>
      <c r="AC186" s="9"/>
      <c r="AD186" s="9"/>
      <c r="AE186" s="9"/>
      <c r="AF186" s="9"/>
    </row>
    <row r="187" spans="20:48" ht="13.15" customHeight="1" x14ac:dyDescent="0.2">
      <c r="T187" s="240"/>
      <c r="U187" s="240"/>
      <c r="V187" s="240"/>
      <c r="W187" s="240"/>
      <c r="X187" s="240"/>
      <c r="Y187" s="240"/>
      <c r="Z187" s="240"/>
      <c r="AA187" s="240"/>
      <c r="AB187" s="9"/>
      <c r="AC187" s="9"/>
      <c r="AD187" s="9"/>
      <c r="AE187" s="9"/>
      <c r="AF187" s="9"/>
    </row>
    <row r="188" spans="20:48" ht="13.15" customHeight="1" x14ac:dyDescent="0.2">
      <c r="T188" s="240"/>
      <c r="U188" s="240"/>
      <c r="V188" s="240"/>
      <c r="W188" s="240"/>
      <c r="X188" s="240"/>
      <c r="Y188" s="240"/>
      <c r="Z188" s="240"/>
      <c r="AA188" s="240"/>
      <c r="AB188" s="9"/>
      <c r="AC188" s="9"/>
      <c r="AD188" s="9"/>
      <c r="AE188" s="9"/>
      <c r="AF188" s="9"/>
    </row>
    <row r="189" spans="20:48" ht="13.15" customHeight="1" x14ac:dyDescent="0.2">
      <c r="T189" s="9"/>
      <c r="U189" s="9"/>
      <c r="V189" s="9"/>
      <c r="W189" s="9"/>
      <c r="X189" s="9"/>
      <c r="Y189" s="9"/>
      <c r="Z189" s="9"/>
      <c r="AA189" s="9"/>
      <c r="AB189" s="9"/>
      <c r="AC189" s="9"/>
      <c r="AD189" s="9"/>
      <c r="AE189" s="9"/>
      <c r="AF189" s="9"/>
    </row>
    <row r="190" spans="20:48" ht="13.15" customHeight="1" x14ac:dyDescent="0.2">
      <c r="T190" s="9"/>
      <c r="U190" s="9"/>
      <c r="V190" s="9"/>
      <c r="W190" s="9"/>
      <c r="X190" s="9"/>
      <c r="Y190" s="9"/>
      <c r="Z190" s="9"/>
      <c r="AA190" s="9"/>
      <c r="AB190" s="9"/>
      <c r="AC190" s="9"/>
      <c r="AD190" s="9"/>
      <c r="AE190" s="9"/>
      <c r="AF190" s="9"/>
    </row>
    <row r="191" spans="20:48" ht="13.15" customHeight="1" x14ac:dyDescent="0.2">
      <c r="T191" s="9"/>
      <c r="U191" s="9"/>
      <c r="V191" s="9"/>
      <c r="W191" s="9"/>
      <c r="X191" s="9"/>
      <c r="Y191" s="9"/>
      <c r="Z191" s="9"/>
      <c r="AA191" s="9"/>
      <c r="AB191" s="9"/>
      <c r="AC191" s="9"/>
      <c r="AD191" s="9"/>
      <c r="AE191" s="9"/>
      <c r="AF191" s="9"/>
    </row>
    <row r="192" spans="20:48" ht="13.15" customHeight="1" x14ac:dyDescent="0.2">
      <c r="T192" s="9"/>
      <c r="U192" s="9"/>
      <c r="V192" s="9"/>
      <c r="W192" s="9"/>
      <c r="X192" s="9"/>
      <c r="Y192" s="9"/>
      <c r="Z192" s="9"/>
      <c r="AA192" s="9"/>
      <c r="AB192" s="9"/>
      <c r="AC192" s="9"/>
      <c r="AD192" s="9"/>
      <c r="AE192" s="9"/>
      <c r="AF192" s="9"/>
    </row>
    <row r="193" spans="20:32" ht="13.15" customHeight="1" x14ac:dyDescent="0.2">
      <c r="T193" s="9"/>
      <c r="U193" s="9"/>
      <c r="V193" s="9"/>
      <c r="W193" s="9"/>
      <c r="X193" s="9"/>
      <c r="Y193" s="9"/>
      <c r="Z193" s="9"/>
      <c r="AA193" s="9"/>
      <c r="AB193" s="9"/>
      <c r="AC193" s="9"/>
      <c r="AD193" s="9"/>
      <c r="AE193" s="9"/>
      <c r="AF193" s="9"/>
    </row>
    <row r="194" spans="20:32" ht="13.15" customHeight="1" x14ac:dyDescent="0.2">
      <c r="T194" s="9"/>
      <c r="U194" s="9"/>
      <c r="V194" s="9"/>
      <c r="W194" s="9"/>
      <c r="X194" s="9"/>
      <c r="Y194" s="9"/>
      <c r="Z194" s="9"/>
      <c r="AA194" s="9"/>
      <c r="AB194" s="9"/>
      <c r="AC194" s="9"/>
      <c r="AD194" s="9"/>
      <c r="AE194" s="9"/>
      <c r="AF194" s="9"/>
    </row>
    <row r="195" spans="20:32" ht="13.15" customHeight="1" x14ac:dyDescent="0.2">
      <c r="T195" s="9"/>
      <c r="U195" s="9"/>
      <c r="V195" s="9"/>
      <c r="W195" s="9"/>
      <c r="X195" s="9"/>
      <c r="Y195" s="9"/>
      <c r="Z195" s="9"/>
      <c r="AA195" s="9"/>
      <c r="AB195" s="9"/>
      <c r="AC195" s="9"/>
      <c r="AD195" s="9"/>
      <c r="AE195" s="9"/>
      <c r="AF195" s="9"/>
    </row>
    <row r="196" spans="20:32" ht="13.15" customHeight="1" x14ac:dyDescent="0.2">
      <c r="T196" s="9"/>
      <c r="U196" s="9"/>
      <c r="V196" s="9"/>
      <c r="W196" s="9"/>
      <c r="X196" s="9"/>
      <c r="Y196" s="9"/>
      <c r="Z196" s="9"/>
      <c r="AA196" s="9"/>
      <c r="AB196" s="9"/>
      <c r="AC196" s="9"/>
      <c r="AD196" s="9"/>
      <c r="AE196" s="9"/>
      <c r="AF196" s="9"/>
    </row>
    <row r="197" spans="20:32" ht="13.15" customHeight="1" x14ac:dyDescent="0.2">
      <c r="T197" s="9"/>
      <c r="U197" s="9"/>
      <c r="V197" s="9"/>
      <c r="W197" s="9"/>
      <c r="X197" s="9"/>
      <c r="Y197" s="9"/>
      <c r="Z197" s="9"/>
      <c r="AA197" s="9"/>
      <c r="AB197" s="9"/>
      <c r="AC197" s="9"/>
      <c r="AD197" s="9"/>
      <c r="AE197" s="9"/>
      <c r="AF197" s="9"/>
    </row>
    <row r="198" spans="20:32" ht="13.15" customHeight="1" x14ac:dyDescent="0.2">
      <c r="T198" s="9"/>
      <c r="U198" s="9"/>
      <c r="V198" s="9"/>
      <c r="W198" s="9"/>
      <c r="X198" s="9"/>
      <c r="Y198" s="9"/>
      <c r="Z198" s="9"/>
      <c r="AA198" s="9"/>
      <c r="AB198" s="9"/>
      <c r="AC198" s="9"/>
      <c r="AD198" s="9"/>
      <c r="AE198" s="9"/>
      <c r="AF198" s="9"/>
    </row>
    <row r="199" spans="20:32" ht="13.15" customHeight="1" x14ac:dyDescent="0.2">
      <c r="T199" s="9"/>
      <c r="U199" s="9"/>
      <c r="V199" s="9"/>
      <c r="W199" s="9"/>
      <c r="X199" s="9"/>
      <c r="Y199" s="9"/>
      <c r="Z199" s="9"/>
      <c r="AA199" s="9"/>
      <c r="AB199" s="9"/>
      <c r="AC199" s="9"/>
      <c r="AD199" s="9"/>
      <c r="AE199" s="9"/>
      <c r="AF199" s="9"/>
    </row>
    <row r="200" spans="20:32" ht="13.15" customHeight="1" x14ac:dyDescent="0.2">
      <c r="T200" s="9"/>
      <c r="U200" s="9"/>
      <c r="V200" s="9"/>
      <c r="W200" s="9"/>
      <c r="X200" s="9"/>
      <c r="Y200" s="9"/>
      <c r="Z200" s="9"/>
      <c r="AA200" s="9"/>
      <c r="AB200" s="9"/>
      <c r="AC200" s="9"/>
      <c r="AD200" s="9"/>
      <c r="AE200" s="9"/>
      <c r="AF200" s="9"/>
    </row>
    <row r="201" spans="20:32" ht="13.15" customHeight="1" x14ac:dyDescent="0.2">
      <c r="T201" s="9"/>
      <c r="U201" s="9"/>
      <c r="V201" s="9"/>
      <c r="W201" s="9"/>
      <c r="X201" s="9"/>
      <c r="Y201" s="9"/>
      <c r="Z201" s="9"/>
      <c r="AA201" s="9"/>
      <c r="AB201" s="9"/>
      <c r="AC201" s="9"/>
      <c r="AD201" s="9"/>
      <c r="AE201" s="9"/>
      <c r="AF201" s="9"/>
    </row>
    <row r="202" spans="20:32" ht="13.15" customHeight="1" x14ac:dyDescent="0.2">
      <c r="T202" s="9"/>
      <c r="U202" s="9"/>
      <c r="V202" s="9"/>
      <c r="W202" s="9"/>
      <c r="X202" s="9"/>
      <c r="Y202" s="9"/>
      <c r="Z202" s="9"/>
      <c r="AA202" s="9"/>
      <c r="AB202" s="9"/>
      <c r="AC202" s="9"/>
      <c r="AD202" s="9"/>
      <c r="AE202" s="9"/>
      <c r="AF202" s="9"/>
    </row>
    <row r="203" spans="20:32" ht="13.15" customHeight="1" x14ac:dyDescent="0.2">
      <c r="T203" s="9"/>
      <c r="U203" s="9"/>
      <c r="V203" s="9"/>
      <c r="W203" s="9"/>
      <c r="X203" s="9"/>
      <c r="Y203" s="9"/>
      <c r="Z203" s="9"/>
      <c r="AA203" s="9"/>
      <c r="AB203" s="9"/>
      <c r="AC203" s="9"/>
      <c r="AD203" s="9"/>
      <c r="AE203" s="9"/>
      <c r="AF203" s="9"/>
    </row>
    <row r="204" spans="20:32" ht="13.15" customHeight="1" x14ac:dyDescent="0.2"/>
    <row r="205" spans="20:32" ht="13.15" customHeight="1" x14ac:dyDescent="0.2"/>
    <row r="206" spans="20:32" ht="13.15" customHeight="1" x14ac:dyDescent="0.2"/>
    <row r="207" spans="20:32" ht="13.15" customHeight="1" x14ac:dyDescent="0.2"/>
    <row r="208" spans="20:32"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48" ht="3" customHeight="1" x14ac:dyDescent="0.2"/>
  </sheetData>
  <sheetProtection password="94B5" sheet="1" objects="1" scenarios="1" selectLockedCells="1"/>
  <mergeCells count="96">
    <mergeCell ref="C46:D46"/>
    <mergeCell ref="C36:D37"/>
    <mergeCell ref="E36:H36"/>
    <mergeCell ref="J36:K37"/>
    <mergeCell ref="E37:F37"/>
    <mergeCell ref="C38:C39"/>
    <mergeCell ref="E40:F40"/>
    <mergeCell ref="G40:H40"/>
    <mergeCell ref="D38:D39"/>
    <mergeCell ref="C44:C45"/>
    <mergeCell ref="E46:F46"/>
    <mergeCell ref="K38:K39"/>
    <mergeCell ref="O40:S40"/>
    <mergeCell ref="G26:H26"/>
    <mergeCell ref="G27:H27"/>
    <mergeCell ref="C26:D26"/>
    <mergeCell ref="G29:H29"/>
    <mergeCell ref="G28:H28"/>
    <mergeCell ref="E26:F26"/>
    <mergeCell ref="E27:F27"/>
    <mergeCell ref="E28:F28"/>
    <mergeCell ref="E29:F29"/>
    <mergeCell ref="E30:F30"/>
    <mergeCell ref="C27:D27"/>
    <mergeCell ref="C28:D28"/>
    <mergeCell ref="O37:S37"/>
    <mergeCell ref="O38:S38"/>
    <mergeCell ref="O39:S39"/>
    <mergeCell ref="B34:H34"/>
    <mergeCell ref="B35:H35"/>
    <mergeCell ref="E38:F39"/>
    <mergeCell ref="G38:H39"/>
    <mergeCell ref="J38:J39"/>
    <mergeCell ref="C25:D25"/>
    <mergeCell ref="G30:H30"/>
    <mergeCell ref="C4:K4"/>
    <mergeCell ref="G20:H21"/>
    <mergeCell ref="G22:H22"/>
    <mergeCell ref="E22:F22"/>
    <mergeCell ref="E23:F23"/>
    <mergeCell ref="E24:F24"/>
    <mergeCell ref="E25:F25"/>
    <mergeCell ref="G23:H23"/>
    <mergeCell ref="G24:H24"/>
    <mergeCell ref="G25:H25"/>
    <mergeCell ref="C5:K5"/>
    <mergeCell ref="C6:K6"/>
    <mergeCell ref="N10:N33"/>
    <mergeCell ref="B14:C14"/>
    <mergeCell ref="J17:K17"/>
    <mergeCell ref="C18:D19"/>
    <mergeCell ref="E18:H19"/>
    <mergeCell ref="J18:K19"/>
    <mergeCell ref="C20:C21"/>
    <mergeCell ref="D20:D21"/>
    <mergeCell ref="E20:E21"/>
    <mergeCell ref="G31:H31"/>
    <mergeCell ref="G32:H32"/>
    <mergeCell ref="E31:F31"/>
    <mergeCell ref="E32:F32"/>
    <mergeCell ref="J20:J21"/>
    <mergeCell ref="K20:K21"/>
    <mergeCell ref="C30:D30"/>
    <mergeCell ref="C1:K1"/>
    <mergeCell ref="O1:S1"/>
    <mergeCell ref="C2:K2"/>
    <mergeCell ref="O2:S2"/>
    <mergeCell ref="C3:K3"/>
    <mergeCell ref="O41:S41"/>
    <mergeCell ref="O42:S42"/>
    <mergeCell ref="K51:K52"/>
    <mergeCell ref="O46:S46"/>
    <mergeCell ref="O47:S47"/>
    <mergeCell ref="J49:K50"/>
    <mergeCell ref="K44:K45"/>
    <mergeCell ref="O49:S49"/>
    <mergeCell ref="O50:S50"/>
    <mergeCell ref="J42:K43"/>
    <mergeCell ref="O51:S51"/>
    <mergeCell ref="J44:J45"/>
    <mergeCell ref="A48:A70"/>
    <mergeCell ref="O48:S48"/>
    <mergeCell ref="O43:S43"/>
    <mergeCell ref="O44:S44"/>
    <mergeCell ref="O45:S45"/>
    <mergeCell ref="C47:D47"/>
    <mergeCell ref="E47:H47"/>
    <mergeCell ref="K60:K61"/>
    <mergeCell ref="J60:J61"/>
    <mergeCell ref="J51:J52"/>
    <mergeCell ref="C42:D43"/>
    <mergeCell ref="E42:H43"/>
    <mergeCell ref="G46:H46"/>
    <mergeCell ref="D44:D45"/>
    <mergeCell ref="E44:F45"/>
    <mergeCell ref="G44:H45"/>
  </mergeCells>
  <conditionalFormatting sqref="S14:S15">
    <cfRule type="cellIs" dxfId="51" priority="15" stopIfTrue="1" operator="greaterThan">
      <formula>$R14</formula>
    </cfRule>
  </conditionalFormatting>
  <conditionalFormatting sqref="S11">
    <cfRule type="cellIs" dxfId="50" priority="16" stopIfTrue="1" operator="notBetween">
      <formula>$R11-0.5</formula>
      <formula>$R11+0.5</formula>
    </cfRule>
  </conditionalFormatting>
  <conditionalFormatting sqref="K33:K35">
    <cfRule type="cellIs" dxfId="49" priority="17" stopIfTrue="1" operator="greaterThan">
      <formula>$J33</formula>
    </cfRule>
  </conditionalFormatting>
  <conditionalFormatting sqref="K22:K32 K96:K106">
    <cfRule type="cellIs" dxfId="48" priority="18" stopIfTrue="1" operator="greaterThan">
      <formula>$J22</formula>
    </cfRule>
  </conditionalFormatting>
  <conditionalFormatting sqref="S18">
    <cfRule type="cellIs" dxfId="47" priority="19" stopIfTrue="1" operator="greaterThan">
      <formula>$R$18</formula>
    </cfRule>
  </conditionalFormatting>
  <conditionalFormatting sqref="G55:H55">
    <cfRule type="cellIs" dxfId="46" priority="20" stopIfTrue="1" operator="lessThan">
      <formula>#REF!</formula>
    </cfRule>
  </conditionalFormatting>
  <conditionalFormatting sqref="K53">
    <cfRule type="cellIs" dxfId="45" priority="21" stopIfTrue="1" operator="greaterThan">
      <formula>$J$53</formula>
    </cfRule>
  </conditionalFormatting>
  <conditionalFormatting sqref="K40">
    <cfRule type="cellIs" dxfId="44" priority="22" stopIfTrue="1" operator="greaterThan">
      <formula>$J$40</formula>
    </cfRule>
  </conditionalFormatting>
  <conditionalFormatting sqref="K46">
    <cfRule type="cellIs" dxfId="43" priority="23" stopIfTrue="1" operator="greaterThan">
      <formula>$J$46</formula>
    </cfRule>
  </conditionalFormatting>
  <conditionalFormatting sqref="K47">
    <cfRule type="cellIs" dxfId="42" priority="24" stopIfTrue="1" operator="greaterThan">
      <formula>$J$47</formula>
    </cfRule>
  </conditionalFormatting>
  <conditionalFormatting sqref="G46:H46">
    <cfRule type="cellIs" dxfId="41" priority="25" stopIfTrue="1" operator="lessThan">
      <formula>$E$46</formula>
    </cfRule>
  </conditionalFormatting>
  <conditionalFormatting sqref="C23:C26 C28:C29 C31:C32 C46:D47">
    <cfRule type="cellIs" dxfId="40" priority="26" stopIfTrue="1" operator="lessThan">
      <formula>0</formula>
    </cfRule>
  </conditionalFormatting>
  <conditionalFormatting sqref="C7:C8">
    <cfRule type="cellIs" dxfId="39" priority="27" stopIfTrue="1" operator="equal">
      <formula>$U$54</formula>
    </cfRule>
    <cfRule type="cellIs" dxfId="38" priority="28" stopIfTrue="1" operator="equal">
      <formula>$U$55</formula>
    </cfRule>
    <cfRule type="cellIs" dxfId="37" priority="29" stopIfTrue="1" operator="equal">
      <formula>$U$53</formula>
    </cfRule>
  </conditionalFormatting>
  <conditionalFormatting sqref="M1:M71">
    <cfRule type="cellIs" dxfId="36" priority="30" stopIfTrue="1" operator="equal">
      <formula>1</formula>
    </cfRule>
    <cfRule type="cellIs" dxfId="35" priority="31" stopIfTrue="1" operator="equal">
      <formula>-1</formula>
    </cfRule>
    <cfRule type="cellIs" dxfId="34" priority="32" stopIfTrue="1" operator="equal">
      <formula>2</formula>
    </cfRule>
  </conditionalFormatting>
  <conditionalFormatting sqref="C13">
    <cfRule type="cellIs" dxfId="33" priority="34" stopIfTrue="1" operator="lessThan">
      <formula>1</formula>
    </cfRule>
    <cfRule type="expression" dxfId="32" priority="1">
      <formula>$C$13&gt;2</formula>
    </cfRule>
  </conditionalFormatting>
  <conditionalFormatting sqref="C22">
    <cfRule type="cellIs" dxfId="31" priority="14" stopIfTrue="1" operator="lessThan">
      <formula>0</formula>
    </cfRule>
  </conditionalFormatting>
  <conditionalFormatting sqref="D22:D24 D96:D98">
    <cfRule type="cellIs" dxfId="30" priority="13" stopIfTrue="1" operator="lessThan">
      <formula>0</formula>
    </cfRule>
  </conditionalFormatting>
  <conditionalFormatting sqref="D40">
    <cfRule type="cellIs" dxfId="29" priority="35" stopIfTrue="1" operator="greaterThan">
      <formula>$R$14</formula>
    </cfRule>
  </conditionalFormatting>
  <conditionalFormatting sqref="K139">
    <cfRule type="cellIs" dxfId="28" priority="10" stopIfTrue="1" operator="greaterThan">
      <formula>$J139</formula>
    </cfRule>
  </conditionalFormatting>
  <conditionalFormatting sqref="K62">
    <cfRule type="expression" dxfId="27" priority="2">
      <formula>$K$62&gt;$J$62</formula>
    </cfRule>
    <cfRule type="cellIs" dxfId="26" priority="3" stopIfTrue="1" operator="greaterThan">
      <formula>$J62</formula>
    </cfRule>
  </conditionalFormatting>
  <pageMargins left="0.59055118110236227" right="0.23622047244094491" top="0.55118110236220474" bottom="0.43307086614173229" header="0.31496062992125984" footer="0.19685039370078741"/>
  <pageSetup paperSize="9" scale="85" orientation="portrait" r:id="rId1"/>
  <headerFooter alignWithMargins="0">
    <oddHeader>&amp;CRakenteellisen energiatehokkuuden laskin, 2018 (voimassa 1.1.2018 alkaen)</oddHeader>
    <oddFooter xml:space="preserve">&amp;R&amp;P (&amp;N) </oddFooter>
  </headerFooter>
  <rowBreaks count="1" manualBreakCount="1">
    <brk id="187"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Y248"/>
  <sheetViews>
    <sheetView showGridLines="0" zoomScaleNormal="100" workbookViewId="0">
      <selection activeCell="C1" sqref="C1:K1"/>
    </sheetView>
  </sheetViews>
  <sheetFormatPr defaultColWidth="8.85546875" defaultRowHeight="12.75" x14ac:dyDescent="0.2"/>
  <cols>
    <col min="1" max="1" width="3.7109375" style="7" customWidth="1"/>
    <col min="2" max="2" width="31.42578125" style="7" customWidth="1"/>
    <col min="3" max="3" width="11.7109375" style="7" customWidth="1"/>
    <col min="4" max="4" width="11" style="7" customWidth="1"/>
    <col min="5" max="5" width="8.5703125" style="7" customWidth="1"/>
    <col min="6" max="6" width="1" style="7" customWidth="1"/>
    <col min="7" max="7" width="2.7109375" style="7" customWidth="1"/>
    <col min="8" max="8" width="10.5703125" style="7" customWidth="1"/>
    <col min="9" max="9" width="0.7109375" style="7" customWidth="1"/>
    <col min="10" max="11" width="11.28515625" style="7" customWidth="1"/>
    <col min="12" max="12" width="5.140625" style="7" customWidth="1"/>
    <col min="13" max="13" width="2.140625" style="7" customWidth="1"/>
    <col min="14" max="14" width="3.7109375" style="7" customWidth="1"/>
    <col min="15" max="15" width="75" style="7" customWidth="1"/>
    <col min="16" max="16" width="4.5703125" style="7" customWidth="1"/>
    <col min="17" max="17" width="4.42578125" style="7" customWidth="1"/>
    <col min="18" max="18" width="12.7109375" style="7" customWidth="1"/>
    <col min="19" max="19" width="13.42578125" style="7" customWidth="1"/>
    <col min="20" max="20" width="12.140625" style="8" customWidth="1"/>
    <col min="21" max="34" width="11" style="8" customWidth="1"/>
    <col min="35" max="48" width="8.85546875" style="8" customWidth="1"/>
    <col min="49" max="51" width="8.85546875" style="7" customWidth="1"/>
    <col min="52" max="16384" width="8.85546875" style="6"/>
  </cols>
  <sheetData>
    <row r="1" spans="1:51" ht="13.15" customHeight="1" x14ac:dyDescent="0.2">
      <c r="A1" s="179"/>
      <c r="B1" s="299" t="s">
        <v>86</v>
      </c>
      <c r="C1" s="347" t="s">
        <v>88</v>
      </c>
      <c r="D1" s="347"/>
      <c r="E1" s="347"/>
      <c r="F1" s="347"/>
      <c r="G1" s="347"/>
      <c r="H1" s="347"/>
      <c r="I1" s="347"/>
      <c r="J1" s="347"/>
      <c r="K1" s="348"/>
      <c r="L1" s="26"/>
      <c r="M1" s="18">
        <f t="shared" ref="M1:M64" si="0">$U$56</f>
        <v>1</v>
      </c>
      <c r="N1" s="6"/>
      <c r="O1" s="349" t="str">
        <f>B1&amp;"                      "&amp;C1</f>
        <v>Rakennuskohde                      Esimerkkipientalo</v>
      </c>
      <c r="P1" s="350"/>
      <c r="Q1" s="350"/>
      <c r="R1" s="350"/>
      <c r="S1" s="351"/>
      <c r="T1" s="62"/>
      <c r="U1" s="23"/>
      <c r="V1" s="62"/>
      <c r="W1" s="62"/>
      <c r="X1" s="62"/>
      <c r="Y1" s="62"/>
      <c r="Z1" s="23"/>
      <c r="AA1" s="23"/>
      <c r="AB1" s="23"/>
      <c r="AC1" s="23"/>
      <c r="AD1" s="23"/>
      <c r="AE1" s="23"/>
      <c r="AF1" s="23"/>
      <c r="AG1" s="23"/>
      <c r="AH1" s="23"/>
      <c r="AI1" s="23"/>
      <c r="AJ1" s="23"/>
      <c r="AK1" s="23"/>
      <c r="AL1" s="23"/>
      <c r="AM1" s="23"/>
      <c r="AN1" s="23"/>
      <c r="AO1" s="23"/>
      <c r="AP1" s="23"/>
      <c r="AQ1" s="23"/>
      <c r="AR1" s="23"/>
      <c r="AS1" s="23"/>
      <c r="AT1" s="23"/>
      <c r="AU1" s="23"/>
      <c r="AV1" s="23"/>
      <c r="AW1" s="6"/>
      <c r="AX1" s="6"/>
      <c r="AY1" s="6"/>
    </row>
    <row r="2" spans="1:51" ht="13.15" customHeight="1" x14ac:dyDescent="0.2">
      <c r="A2" s="6"/>
      <c r="B2" s="231" t="s">
        <v>85</v>
      </c>
      <c r="C2" s="352" t="s">
        <v>87</v>
      </c>
      <c r="D2" s="352"/>
      <c r="E2" s="352"/>
      <c r="F2" s="352"/>
      <c r="G2" s="352"/>
      <c r="H2" s="352"/>
      <c r="I2" s="352"/>
      <c r="J2" s="352"/>
      <c r="K2" s="353"/>
      <c r="L2" s="26"/>
      <c r="M2" s="18">
        <f t="shared" si="0"/>
        <v>1</v>
      </c>
      <c r="N2" s="6"/>
      <c r="O2" s="354" t="str">
        <f>B2&amp;"              "&amp;C2</f>
        <v>Rakennuslupatunnus              12-34-56-78</v>
      </c>
      <c r="P2" s="355"/>
      <c r="Q2" s="355"/>
      <c r="R2" s="355"/>
      <c r="S2" s="356"/>
      <c r="T2" s="62"/>
      <c r="U2" s="23"/>
      <c r="V2" s="62"/>
      <c r="W2" s="62"/>
      <c r="X2" s="62"/>
      <c r="Y2" s="62"/>
      <c r="Z2" s="23"/>
      <c r="AA2" s="23"/>
      <c r="AB2" s="23"/>
      <c r="AC2" s="23"/>
      <c r="AD2" s="23"/>
      <c r="AE2" s="23"/>
      <c r="AF2" s="23"/>
      <c r="AG2" s="23"/>
      <c r="AH2" s="23"/>
      <c r="AI2" s="23"/>
      <c r="AJ2" s="23"/>
      <c r="AK2" s="23"/>
      <c r="AL2" s="23"/>
      <c r="AM2" s="23"/>
      <c r="AN2" s="23"/>
      <c r="AO2" s="23"/>
      <c r="AP2" s="23"/>
      <c r="AQ2" s="23"/>
      <c r="AR2" s="23"/>
      <c r="AS2" s="23"/>
      <c r="AT2" s="23"/>
      <c r="AU2" s="23"/>
      <c r="AV2" s="23"/>
      <c r="AW2" s="6"/>
      <c r="AX2" s="6"/>
      <c r="AY2" s="6"/>
    </row>
    <row r="3" spans="1:51" ht="13.15" customHeight="1" x14ac:dyDescent="0.2">
      <c r="A3" s="6"/>
      <c r="B3" s="228" t="s">
        <v>11</v>
      </c>
      <c r="C3" s="357" t="s">
        <v>84</v>
      </c>
      <c r="D3" s="357"/>
      <c r="E3" s="357"/>
      <c r="F3" s="357"/>
      <c r="G3" s="357"/>
      <c r="H3" s="357"/>
      <c r="I3" s="357"/>
      <c r="J3" s="357"/>
      <c r="K3" s="357"/>
      <c r="L3" s="26"/>
      <c r="M3" s="18">
        <f t="shared" si="0"/>
        <v>1</v>
      </c>
      <c r="N3" s="6"/>
      <c r="O3" s="230"/>
      <c r="P3" s="6"/>
      <c r="Q3" s="6"/>
      <c r="R3" s="6"/>
      <c r="S3" s="6"/>
      <c r="T3" s="23"/>
      <c r="U3" s="23"/>
      <c r="V3" s="62"/>
      <c r="W3" s="62"/>
      <c r="X3" s="62"/>
      <c r="Y3" s="62"/>
      <c r="Z3" s="23"/>
      <c r="AA3" s="23"/>
      <c r="AB3" s="23"/>
      <c r="AC3" s="23"/>
      <c r="AD3" s="23"/>
      <c r="AE3" s="23"/>
      <c r="AF3" s="23"/>
      <c r="AG3" s="23"/>
      <c r="AH3" s="23"/>
      <c r="AI3" s="23"/>
      <c r="AJ3" s="23"/>
      <c r="AK3" s="23"/>
      <c r="AL3" s="23"/>
      <c r="AM3" s="23"/>
      <c r="AN3" s="23"/>
      <c r="AO3" s="23"/>
      <c r="AP3" s="23"/>
      <c r="AQ3" s="23"/>
      <c r="AR3" s="23"/>
      <c r="AS3" s="23"/>
      <c r="AT3" s="23"/>
      <c r="AU3" s="23"/>
      <c r="AV3" s="23"/>
      <c r="AW3" s="6"/>
      <c r="AX3" s="6"/>
      <c r="AY3" s="6"/>
    </row>
    <row r="4" spans="1:51" ht="13.15" customHeight="1" thickBot="1" x14ac:dyDescent="0.25">
      <c r="A4" s="6"/>
      <c r="B4" s="228" t="s">
        <v>83</v>
      </c>
      <c r="C4" s="383"/>
      <c r="D4" s="383"/>
      <c r="E4" s="383"/>
      <c r="F4" s="383"/>
      <c r="G4" s="383"/>
      <c r="H4" s="383"/>
      <c r="I4" s="383"/>
      <c r="J4" s="383"/>
      <c r="K4" s="383"/>
      <c r="L4" s="26"/>
      <c r="M4" s="18">
        <f t="shared" si="0"/>
        <v>1</v>
      </c>
      <c r="N4" s="6"/>
      <c r="O4" s="6"/>
      <c r="P4" s="6"/>
      <c r="Q4" s="6"/>
      <c r="R4" s="6"/>
      <c r="S4" s="6"/>
      <c r="T4" s="23"/>
      <c r="U4" s="23"/>
      <c r="V4" s="62"/>
      <c r="W4" s="62"/>
      <c r="X4" s="62"/>
      <c r="Y4" s="62"/>
      <c r="Z4" s="23"/>
      <c r="AA4" s="23"/>
      <c r="AB4" s="23"/>
      <c r="AC4" s="23"/>
      <c r="AD4" s="23"/>
      <c r="AE4" s="23"/>
      <c r="AF4" s="23"/>
      <c r="AG4" s="23"/>
      <c r="AH4" s="23"/>
      <c r="AI4" s="23"/>
      <c r="AJ4" s="23"/>
      <c r="AK4" s="23"/>
      <c r="AL4" s="23"/>
      <c r="AM4" s="23"/>
      <c r="AN4" s="23"/>
      <c r="AO4" s="23"/>
      <c r="AP4" s="23"/>
      <c r="AQ4" s="23"/>
      <c r="AR4" s="23"/>
      <c r="AS4" s="23"/>
      <c r="AT4" s="23"/>
      <c r="AU4" s="23"/>
      <c r="AV4" s="23"/>
      <c r="AW4" s="6"/>
      <c r="AX4" s="6"/>
      <c r="AY4" s="6"/>
    </row>
    <row r="5" spans="1:51" ht="13.15" customHeight="1" x14ac:dyDescent="0.2">
      <c r="A5" s="6"/>
      <c r="B5" s="228" t="s">
        <v>82</v>
      </c>
      <c r="C5" s="383"/>
      <c r="D5" s="383"/>
      <c r="E5" s="383"/>
      <c r="F5" s="383"/>
      <c r="G5" s="383"/>
      <c r="H5" s="383"/>
      <c r="I5" s="383"/>
      <c r="J5" s="383"/>
      <c r="K5" s="383"/>
      <c r="L5" s="26"/>
      <c r="M5" s="18">
        <f t="shared" si="0"/>
        <v>1</v>
      </c>
      <c r="N5" s="229"/>
      <c r="O5" s="69" t="s">
        <v>81</v>
      </c>
      <c r="P5" s="113"/>
      <c r="Q5" s="113"/>
      <c r="R5" s="113"/>
      <c r="S5" s="112"/>
      <c r="T5" s="62"/>
      <c r="U5" s="62"/>
      <c r="V5" s="62"/>
      <c r="W5" s="62"/>
      <c r="X5" s="62"/>
      <c r="Y5" s="62"/>
      <c r="Z5" s="23"/>
      <c r="AA5" s="23"/>
      <c r="AB5" s="23"/>
      <c r="AC5" s="23"/>
      <c r="AD5" s="23"/>
      <c r="AE5" s="23"/>
      <c r="AF5" s="23"/>
      <c r="AG5" s="23"/>
      <c r="AH5" s="23"/>
      <c r="AI5" s="23"/>
      <c r="AJ5" s="23"/>
      <c r="AK5" s="23"/>
      <c r="AL5" s="23"/>
      <c r="AM5" s="23"/>
      <c r="AN5" s="23"/>
      <c r="AO5" s="23"/>
      <c r="AP5" s="23"/>
      <c r="AQ5" s="23"/>
      <c r="AR5" s="23"/>
      <c r="AS5" s="23"/>
      <c r="AT5" s="23"/>
      <c r="AU5" s="23"/>
      <c r="AV5" s="23"/>
      <c r="AW5" s="6"/>
      <c r="AX5" s="6"/>
      <c r="AY5" s="6"/>
    </row>
    <row r="6" spans="1:51" ht="13.15" customHeight="1" x14ac:dyDescent="0.2">
      <c r="A6" s="6"/>
      <c r="B6" s="228" t="s">
        <v>80</v>
      </c>
      <c r="C6" s="386"/>
      <c r="D6" s="387"/>
      <c r="E6" s="387"/>
      <c r="F6" s="387"/>
      <c r="G6" s="387"/>
      <c r="H6" s="387"/>
      <c r="I6" s="387"/>
      <c r="J6" s="387"/>
      <c r="K6" s="387"/>
      <c r="L6" s="26"/>
      <c r="M6" s="18">
        <f t="shared" si="0"/>
        <v>1</v>
      </c>
      <c r="N6" s="227"/>
      <c r="O6" s="226"/>
      <c r="P6" s="301"/>
      <c r="Q6" s="105"/>
      <c r="R6" s="225"/>
      <c r="S6" s="104"/>
      <c r="T6" s="62"/>
      <c r="U6" s="62"/>
      <c r="V6" s="62"/>
      <c r="W6" s="62"/>
      <c r="X6" s="62"/>
      <c r="Y6" s="62"/>
      <c r="Z6" s="23"/>
      <c r="AA6" s="23"/>
      <c r="AB6" s="23"/>
      <c r="AC6" s="23"/>
      <c r="AD6" s="23"/>
      <c r="AE6" s="23"/>
      <c r="AF6" s="23"/>
      <c r="AG6" s="23"/>
      <c r="AH6" s="23"/>
      <c r="AI6" s="23"/>
      <c r="AJ6" s="23"/>
      <c r="AK6" s="23"/>
      <c r="AL6" s="23"/>
      <c r="AM6" s="23"/>
      <c r="AN6" s="23"/>
      <c r="AO6" s="23"/>
      <c r="AP6" s="23"/>
      <c r="AQ6" s="23"/>
      <c r="AR6" s="23"/>
      <c r="AS6" s="23"/>
      <c r="AT6" s="23"/>
      <c r="AU6" s="23"/>
      <c r="AV6" s="23"/>
      <c r="AW6" s="6"/>
      <c r="AX6" s="6"/>
      <c r="AY6" s="6"/>
    </row>
    <row r="7" spans="1:51" ht="13.15" customHeight="1" x14ac:dyDescent="0.2">
      <c r="A7" s="6"/>
      <c r="B7" s="277" t="s">
        <v>79</v>
      </c>
      <c r="C7" s="224" t="str">
        <f>IF($U$56=1,"TÄYTTÄÄ RAKENTEELLISEN ENERGIATEHOKKUUDEN VAATIMUKSET","EI TÄYTÄ RAKENTEELLISEN ENERGIATEHOKKUUDEN VAATIMUKSIA")</f>
        <v>TÄYTTÄÄ RAKENTEELLISEN ENERGIATEHOKKUUDEN VAATIMUKSET</v>
      </c>
      <c r="D7" s="223"/>
      <c r="E7" s="5"/>
      <c r="F7" s="5"/>
      <c r="G7" s="5"/>
      <c r="H7" s="5"/>
      <c r="I7" s="5"/>
      <c r="J7" s="5"/>
      <c r="K7" s="222"/>
      <c r="L7" s="26"/>
      <c r="M7" s="18">
        <f t="shared" si="0"/>
        <v>1</v>
      </c>
      <c r="N7" s="6"/>
      <c r="O7" s="287" t="s">
        <v>78</v>
      </c>
      <c r="P7" s="99"/>
      <c r="Q7" s="129"/>
      <c r="R7" s="129"/>
      <c r="S7" s="128"/>
      <c r="T7" s="62"/>
      <c r="U7" s="62"/>
      <c r="V7" s="62"/>
      <c r="W7" s="62"/>
      <c r="X7" s="62"/>
      <c r="Y7" s="62"/>
      <c r="Z7" s="23"/>
      <c r="AA7" s="23"/>
      <c r="AB7" s="23"/>
      <c r="AC7" s="23"/>
      <c r="AD7" s="23"/>
      <c r="AE7" s="23"/>
      <c r="AF7" s="23"/>
      <c r="AG7" s="23"/>
      <c r="AH7" s="23"/>
      <c r="AI7" s="23"/>
      <c r="AJ7" s="23"/>
      <c r="AK7" s="23"/>
      <c r="AL7" s="23"/>
      <c r="AM7" s="23"/>
      <c r="AN7" s="23"/>
      <c r="AO7" s="23"/>
      <c r="AP7" s="23"/>
      <c r="AQ7" s="23"/>
      <c r="AR7" s="23"/>
      <c r="AS7" s="23"/>
      <c r="AT7" s="23"/>
      <c r="AU7" s="23"/>
      <c r="AV7" s="23"/>
      <c r="AW7" s="6"/>
      <c r="AX7" s="6"/>
      <c r="AY7" s="6"/>
    </row>
    <row r="8" spans="1:51" ht="13.15" customHeight="1" x14ac:dyDescent="0.2">
      <c r="A8" s="6"/>
      <c r="B8" s="129"/>
      <c r="C8" s="221"/>
      <c r="D8" s="16"/>
      <c r="E8" s="4"/>
      <c r="F8" s="4"/>
      <c r="G8" s="4"/>
      <c r="H8" s="220"/>
      <c r="I8" s="4"/>
      <c r="J8" s="220"/>
      <c r="K8" s="219"/>
      <c r="L8" s="26"/>
      <c r="M8" s="18">
        <f t="shared" si="0"/>
        <v>1</v>
      </c>
      <c r="N8" s="44"/>
      <c r="O8" s="33" t="s">
        <v>77</v>
      </c>
      <c r="P8" s="130" t="s">
        <v>47</v>
      </c>
      <c r="Q8" s="130" t="s">
        <v>46</v>
      </c>
      <c r="R8" s="129"/>
      <c r="S8" s="128"/>
      <c r="T8" s="62"/>
      <c r="U8" s="62"/>
      <c r="V8" s="62"/>
      <c r="W8" s="62"/>
      <c r="X8" s="62"/>
      <c r="Y8" s="62"/>
      <c r="Z8" s="23"/>
      <c r="AA8" s="23"/>
      <c r="AB8" s="23"/>
      <c r="AC8" s="23"/>
      <c r="AD8" s="23"/>
      <c r="AE8" s="23"/>
      <c r="AF8" s="23"/>
      <c r="AG8" s="23"/>
      <c r="AH8" s="23"/>
      <c r="AI8" s="23"/>
      <c r="AJ8" s="23"/>
      <c r="AK8" s="23"/>
      <c r="AL8" s="23"/>
      <c r="AM8" s="23"/>
      <c r="AN8" s="23"/>
      <c r="AO8" s="23"/>
      <c r="AP8" s="23"/>
      <c r="AQ8" s="23"/>
      <c r="AR8" s="23"/>
      <c r="AS8" s="23"/>
      <c r="AT8" s="23"/>
      <c r="AU8" s="23"/>
      <c r="AV8" s="23"/>
      <c r="AW8" s="6"/>
      <c r="AX8" s="6"/>
      <c r="AY8" s="6"/>
    </row>
    <row r="9" spans="1:51" ht="13.15" customHeight="1" x14ac:dyDescent="0.2">
      <c r="A9" s="6"/>
      <c r="B9" s="218" t="s">
        <v>90</v>
      </c>
      <c r="C9" s="44"/>
      <c r="D9" s="217"/>
      <c r="E9" s="216" t="s">
        <v>76</v>
      </c>
      <c r="G9" s="216"/>
      <c r="H9" s="215"/>
      <c r="I9" s="214"/>
      <c r="J9" s="213"/>
      <c r="K9" s="232">
        <f>D22+D23+D29+C30</f>
        <v>145.69999999999999</v>
      </c>
      <c r="L9" s="233"/>
      <c r="M9" s="178">
        <f t="shared" si="0"/>
        <v>1</v>
      </c>
      <c r="N9" s="44"/>
      <c r="O9" s="33" t="s">
        <v>75</v>
      </c>
      <c r="P9" s="212" t="str">
        <f>IF(((((0.15*C11)&lt;=(0.5*K10))*(ABS((C29+C31+C32)-(INT((10*(0.15*C11)+0.5))/10))&lt;0.5)*1+((0.15*C11)&gt;(0.5*K10))*(ABS((C29+C31+C32)-(0.5*K10))&lt;0.5)*1)=1)*(C11&lt;&gt;0),"v","")</f>
        <v>v</v>
      </c>
      <c r="Q9" s="155" t="str">
        <f>IF((P9=""),"x","")</f>
        <v/>
      </c>
      <c r="R9" s="211"/>
      <c r="S9" s="210"/>
      <c r="T9" s="209"/>
      <c r="U9" s="23"/>
      <c r="V9" s="102"/>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6"/>
      <c r="AX9" s="6"/>
      <c r="AY9" s="6"/>
    </row>
    <row r="10" spans="1:51" ht="13.15" customHeight="1" x14ac:dyDescent="0.2">
      <c r="A10" s="6"/>
      <c r="B10" s="278" t="s">
        <v>1</v>
      </c>
      <c r="C10" s="188">
        <v>521.6</v>
      </c>
      <c r="D10" s="187" t="s">
        <v>2</v>
      </c>
      <c r="E10" s="129" t="str">
        <f>" Julkisivupinta-ala on "&amp;K10&amp;" m²"</f>
        <v xml:space="preserve"> Julkisivupinta-ala on 146 m²</v>
      </c>
      <c r="F10" s="191"/>
      <c r="G10" s="35"/>
      <c r="H10" s="191"/>
      <c r="I10" s="35"/>
      <c r="J10" s="191"/>
      <c r="K10" s="234">
        <f>INT(K9+0.5)</f>
        <v>146</v>
      </c>
      <c r="L10" s="233"/>
      <c r="M10" s="178">
        <f t="shared" si="0"/>
        <v>1</v>
      </c>
      <c r="N10" s="358" t="str">
        <f>"        "&amp;A48</f>
        <v xml:space="preserve">        © Ympäristöministeriö, Rakenteellisen energiatehokkuuden laskin 2018 (versio lokakuu 2017)</v>
      </c>
      <c r="O10" s="33" t="s">
        <v>74</v>
      </c>
      <c r="P10" s="208" t="str">
        <f>IF((ABS(C33-D33)&lt;0.5)*(C33&lt;&gt;0),"v","")</f>
        <v>v</v>
      </c>
      <c r="Q10" s="155" t="str">
        <f>IF((ABS(C33-D33)&lt;0.5),"","x")</f>
        <v/>
      </c>
      <c r="R10" s="159"/>
      <c r="S10" s="158"/>
      <c r="T10" s="23"/>
      <c r="U10" s="23"/>
      <c r="V10" s="102"/>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6"/>
      <c r="AX10" s="6"/>
      <c r="AY10" s="6"/>
    </row>
    <row r="11" spans="1:51" ht="13.15" customHeight="1" x14ac:dyDescent="0.2">
      <c r="A11" s="6"/>
      <c r="B11" s="278" t="s">
        <v>73</v>
      </c>
      <c r="C11" s="188">
        <v>163</v>
      </c>
      <c r="D11" s="187" t="s">
        <v>0</v>
      </c>
      <c r="E11" s="197" t="str">
        <f>" Ikkunapinta-ala on "&amp;L11&amp;" % maanpäällisestä kerrostasoalasta"</f>
        <v xml:space="preserve"> Ikkunapinta-ala on 15 % maanpäällisestä kerrostasoalasta</v>
      </c>
      <c r="F11" s="191"/>
      <c r="G11" s="35"/>
      <c r="H11" s="191"/>
      <c r="I11" s="191"/>
      <c r="J11" s="207"/>
      <c r="K11" s="235"/>
      <c r="L11" s="236">
        <f>INT((D29+D31+D32)/(C11+0.000001)*100+0.5)</f>
        <v>15</v>
      </c>
      <c r="M11" s="178">
        <f t="shared" si="0"/>
        <v>1</v>
      </c>
      <c r="N11" s="358"/>
      <c r="O11" s="138"/>
      <c r="P11" s="184"/>
      <c r="Q11" s="206"/>
      <c r="R11" s="205"/>
      <c r="S11" s="204"/>
      <c r="T11" s="23"/>
      <c r="U11" s="9"/>
      <c r="V11" s="9"/>
      <c r="W11" s="9"/>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6"/>
      <c r="AX11" s="6"/>
      <c r="AY11" s="6"/>
    </row>
    <row r="12" spans="1:51" ht="13.15" customHeight="1" x14ac:dyDescent="0.2">
      <c r="A12" s="6"/>
      <c r="B12" s="278" t="s">
        <v>14</v>
      </c>
      <c r="C12" s="188">
        <v>147</v>
      </c>
      <c r="D12" s="187" t="s">
        <v>0</v>
      </c>
      <c r="E12" s="203" t="str">
        <f>" Ikkunapinta-ala on "&amp;L12&amp;" % julkisivun pinta-alasta"</f>
        <v xml:space="preserve"> Ikkunapinta-ala on 17 % julkisivun pinta-alasta</v>
      </c>
      <c r="F12" s="191"/>
      <c r="G12" s="197"/>
      <c r="H12" s="191"/>
      <c r="I12" s="202"/>
      <c r="J12" s="196"/>
      <c r="K12" s="235"/>
      <c r="L12" s="236">
        <f>INT((D29+D31+D32)/(K10+0.000001)*100+0.5)</f>
        <v>17</v>
      </c>
      <c r="M12" s="178">
        <f t="shared" si="0"/>
        <v>1</v>
      </c>
      <c r="N12" s="358"/>
      <c r="O12" s="287" t="s">
        <v>72</v>
      </c>
      <c r="P12" s="201"/>
      <c r="Q12" s="200"/>
      <c r="R12" s="159"/>
      <c r="S12" s="158"/>
      <c r="T12" s="23"/>
      <c r="U12" s="9"/>
      <c r="V12" s="9"/>
      <c r="W12" s="9"/>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6"/>
      <c r="AX12" s="6"/>
      <c r="AY12" s="6"/>
    </row>
    <row r="13" spans="1:51" ht="13.15" customHeight="1" x14ac:dyDescent="0.2">
      <c r="A13" s="6"/>
      <c r="B13" s="278" t="s">
        <v>89</v>
      </c>
      <c r="C13" s="199">
        <v>1</v>
      </c>
      <c r="D13" s="198"/>
      <c r="E13" s="35" t="str">
        <f>" Lämpöhäviö on "&amp;L13&amp;" % vertailutasosta"</f>
        <v xml:space="preserve"> Lämpöhäviö on 94 % vertailutasosta</v>
      </c>
      <c r="F13" s="197"/>
      <c r="G13" s="197"/>
      <c r="H13" s="191"/>
      <c r="I13" s="129"/>
      <c r="J13" s="196"/>
      <c r="K13" s="235"/>
      <c r="L13" s="237">
        <f>INT(K53/(J53+0.000001)*100+0.5)</f>
        <v>94</v>
      </c>
      <c r="M13" s="178">
        <f t="shared" si="0"/>
        <v>1</v>
      </c>
      <c r="N13" s="358"/>
      <c r="O13" s="90"/>
      <c r="P13" s="130" t="s">
        <v>47</v>
      </c>
      <c r="Q13" s="130" t="s">
        <v>46</v>
      </c>
      <c r="R13" s="159" t="s">
        <v>59</v>
      </c>
      <c r="S13" s="158" t="s">
        <v>53</v>
      </c>
      <c r="T13" s="62"/>
      <c r="U13" s="9"/>
      <c r="V13" s="9"/>
      <c r="W13" s="9"/>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6"/>
      <c r="AX13" s="6"/>
      <c r="AY13" s="6"/>
    </row>
    <row r="14" spans="1:51" ht="13.15" customHeight="1" x14ac:dyDescent="0.2">
      <c r="A14" s="6"/>
      <c r="B14" s="359" t="str">
        <f>IF(C13=2,"Ilmanvaihdon huoneistokohtainen ohjausmahdollisuus (0 tai 1)","")</f>
        <v/>
      </c>
      <c r="C14" s="360"/>
      <c r="D14" s="195"/>
      <c r="E14" s="191"/>
      <c r="F14" s="194"/>
      <c r="G14" s="193"/>
      <c r="H14" s="191"/>
      <c r="I14" s="192"/>
      <c r="J14" s="191"/>
      <c r="K14" s="235"/>
      <c r="L14" s="238"/>
      <c r="M14" s="178">
        <f t="shared" si="0"/>
        <v>1</v>
      </c>
      <c r="N14" s="358"/>
      <c r="O14" s="33" t="s">
        <v>107</v>
      </c>
      <c r="P14" s="156" t="str">
        <f>IF((S14&lt;=R14)*(S14&lt;&gt;0),"v","")</f>
        <v>v</v>
      </c>
      <c r="Q14" s="155" t="str">
        <f>IF((P14=""),"x","")</f>
        <v/>
      </c>
      <c r="R14" s="190">
        <f>4</f>
        <v>4</v>
      </c>
      <c r="S14" s="189">
        <f>D40</f>
        <v>0.6</v>
      </c>
      <c r="T14" s="62"/>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6"/>
      <c r="AX14" s="6"/>
      <c r="AY14" s="6"/>
    </row>
    <row r="15" spans="1:51" ht="12.75" customHeight="1" x14ac:dyDescent="0.2">
      <c r="A15" s="6"/>
      <c r="B15" s="278" t="s">
        <v>71</v>
      </c>
      <c r="C15" s="188">
        <v>1</v>
      </c>
      <c r="D15" s="187" t="s">
        <v>70</v>
      </c>
      <c r="E15" s="179"/>
      <c r="F15" s="162"/>
      <c r="G15" s="162"/>
      <c r="H15" s="162"/>
      <c r="I15" s="162"/>
      <c r="J15" s="186"/>
      <c r="K15" s="239"/>
      <c r="L15" s="233">
        <f>(C15&lt;2)*35+(C15=2)*24+(C15&gt;2)*(C15&lt;5)*20+(C15&gt;4)*15</f>
        <v>35</v>
      </c>
      <c r="M15" s="178">
        <f t="shared" si="0"/>
        <v>1</v>
      </c>
      <c r="N15" s="358"/>
      <c r="O15" s="185"/>
      <c r="P15" s="184"/>
      <c r="Q15" s="183"/>
      <c r="R15" s="182"/>
      <c r="S15" s="181"/>
      <c r="T15" s="62"/>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6"/>
      <c r="AX15" s="6"/>
      <c r="AY15" s="6"/>
    </row>
    <row r="16" spans="1:51" ht="12" customHeight="1" thickBot="1" x14ac:dyDescent="0.25">
      <c r="A16" s="6"/>
      <c r="B16" s="44"/>
      <c r="C16" s="180"/>
      <c r="D16" s="44"/>
      <c r="E16" s="16"/>
      <c r="F16" s="44"/>
      <c r="G16" s="6"/>
      <c r="H16" s="6"/>
      <c r="I16" s="179"/>
      <c r="J16" s="6"/>
      <c r="K16" s="6"/>
      <c r="L16" s="26"/>
      <c r="M16" s="178">
        <f t="shared" si="0"/>
        <v>1</v>
      </c>
      <c r="N16" s="358"/>
      <c r="O16" s="90" t="s">
        <v>26</v>
      </c>
      <c r="P16" s="163"/>
      <c r="Q16" s="162"/>
      <c r="R16" s="129"/>
      <c r="S16" s="128"/>
      <c r="T16" s="62"/>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6"/>
      <c r="AX16" s="6"/>
      <c r="AY16" s="6"/>
    </row>
    <row r="17" spans="1:51" ht="13.15" customHeight="1" x14ac:dyDescent="0.2">
      <c r="A17" s="6"/>
      <c r="B17" s="69" t="s">
        <v>69</v>
      </c>
      <c r="C17" s="113"/>
      <c r="D17" s="113"/>
      <c r="E17" s="113"/>
      <c r="F17" s="113"/>
      <c r="G17" s="113"/>
      <c r="H17" s="112"/>
      <c r="I17" s="16"/>
      <c r="J17" s="361" t="s">
        <v>68</v>
      </c>
      <c r="K17" s="362"/>
      <c r="L17" s="26"/>
      <c r="M17" s="18">
        <f t="shared" si="0"/>
        <v>1</v>
      </c>
      <c r="N17" s="358"/>
      <c r="O17" s="283"/>
      <c r="P17" s="130" t="s">
        <v>47</v>
      </c>
      <c r="Q17" s="130" t="s">
        <v>46</v>
      </c>
      <c r="R17" s="159" t="s">
        <v>67</v>
      </c>
      <c r="S17" s="158" t="s">
        <v>53</v>
      </c>
      <c r="T17" s="62"/>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6"/>
      <c r="AX17" s="6"/>
      <c r="AY17" s="6"/>
    </row>
    <row r="18" spans="1:51" ht="12.75" customHeight="1" x14ac:dyDescent="0.2">
      <c r="A18" s="6"/>
      <c r="B18" s="279"/>
      <c r="C18" s="320" t="s">
        <v>66</v>
      </c>
      <c r="D18" s="363"/>
      <c r="E18" s="320" t="s">
        <v>65</v>
      </c>
      <c r="F18" s="321"/>
      <c r="G18" s="321"/>
      <c r="H18" s="365"/>
      <c r="I18" s="177"/>
      <c r="J18" s="366" t="s">
        <v>64</v>
      </c>
      <c r="K18" s="365"/>
      <c r="L18" s="26"/>
      <c r="M18" s="18">
        <f t="shared" si="0"/>
        <v>1</v>
      </c>
      <c r="N18" s="358"/>
      <c r="O18" s="33" t="s">
        <v>63</v>
      </c>
      <c r="P18" s="156" t="str">
        <f>IF((S18&lt;=R18)*(R18&lt;&gt;0),"v","")</f>
        <v>v</v>
      </c>
      <c r="Q18" s="155" t="str">
        <f>IF((P18=""),"x","")</f>
        <v/>
      </c>
      <c r="R18" s="176">
        <f>J53</f>
        <v>88.648571428571429</v>
      </c>
      <c r="S18" s="175">
        <f>K53</f>
        <v>83.422571428571445</v>
      </c>
      <c r="T18" s="62"/>
      <c r="U18" s="120">
        <f>MIN(0.5*K4,0.15*C5)</f>
        <v>0</v>
      </c>
      <c r="V18" s="62"/>
      <c r="W18" s="9"/>
      <c r="X18" s="9"/>
      <c r="Y18" s="9"/>
      <c r="Z18" s="9"/>
      <c r="AA18" s="62"/>
      <c r="AB18" s="62"/>
      <c r="AC18" s="62"/>
      <c r="AD18" s="23"/>
      <c r="AE18" s="23"/>
      <c r="AF18" s="23"/>
      <c r="AG18" s="23"/>
      <c r="AH18" s="23"/>
      <c r="AI18" s="23"/>
      <c r="AJ18" s="23"/>
      <c r="AK18" s="23"/>
      <c r="AL18" s="23"/>
      <c r="AM18" s="23"/>
      <c r="AN18" s="23"/>
      <c r="AO18" s="23"/>
      <c r="AP18" s="23"/>
      <c r="AQ18" s="23"/>
      <c r="AR18" s="23"/>
      <c r="AS18" s="23"/>
      <c r="AT18" s="23"/>
      <c r="AU18" s="23"/>
      <c r="AV18" s="23"/>
      <c r="AW18" s="6"/>
      <c r="AX18" s="6"/>
      <c r="AY18" s="6"/>
    </row>
    <row r="19" spans="1:51" ht="12.75" customHeight="1" x14ac:dyDescent="0.2">
      <c r="A19" s="6"/>
      <c r="B19" s="279"/>
      <c r="C19" s="322"/>
      <c r="D19" s="364"/>
      <c r="E19" s="322"/>
      <c r="F19" s="323"/>
      <c r="G19" s="323"/>
      <c r="H19" s="341"/>
      <c r="I19" s="173"/>
      <c r="J19" s="340"/>
      <c r="K19" s="341"/>
      <c r="L19" s="26"/>
      <c r="M19" s="18">
        <f t="shared" si="0"/>
        <v>1</v>
      </c>
      <c r="N19" s="358"/>
      <c r="O19" s="144"/>
      <c r="P19" s="143"/>
      <c r="Q19" s="142"/>
      <c r="R19" s="141"/>
      <c r="S19" s="140"/>
      <c r="T19" s="62"/>
      <c r="U19" s="243"/>
      <c r="V19" s="243"/>
      <c r="W19" s="240"/>
      <c r="X19" s="9"/>
      <c r="Y19" s="9"/>
      <c r="Z19" s="9"/>
      <c r="AA19" s="62"/>
      <c r="AB19" s="62"/>
      <c r="AC19" s="62"/>
      <c r="AD19" s="23"/>
      <c r="AE19" s="23"/>
      <c r="AF19" s="23"/>
      <c r="AG19" s="23"/>
      <c r="AH19" s="23"/>
      <c r="AI19" s="23"/>
      <c r="AJ19" s="23"/>
      <c r="AK19" s="23"/>
      <c r="AL19" s="23"/>
      <c r="AM19" s="23"/>
      <c r="AN19" s="23"/>
      <c r="AO19" s="23"/>
      <c r="AP19" s="23"/>
      <c r="AQ19" s="23"/>
      <c r="AR19" s="23"/>
      <c r="AS19" s="23"/>
      <c r="AT19" s="23"/>
      <c r="AU19" s="23"/>
      <c r="AV19" s="23"/>
      <c r="AW19" s="6"/>
      <c r="AX19" s="6"/>
      <c r="AY19" s="6"/>
    </row>
    <row r="20" spans="1:51" ht="12.75" customHeight="1" x14ac:dyDescent="0.2">
      <c r="A20" s="6"/>
      <c r="B20" s="90" t="s">
        <v>62</v>
      </c>
      <c r="C20" s="333" t="s">
        <v>34</v>
      </c>
      <c r="D20" s="333" t="s">
        <v>33</v>
      </c>
      <c r="E20" s="367" t="s">
        <v>34</v>
      </c>
      <c r="F20" s="174"/>
      <c r="G20" s="384" t="s">
        <v>33</v>
      </c>
      <c r="H20" s="377"/>
      <c r="I20" s="173"/>
      <c r="J20" s="345" t="s">
        <v>25</v>
      </c>
      <c r="K20" s="377" t="s">
        <v>18</v>
      </c>
      <c r="L20" s="26"/>
      <c r="M20" s="18">
        <f t="shared" si="0"/>
        <v>1</v>
      </c>
      <c r="N20" s="358"/>
      <c r="O20" s="90" t="s">
        <v>61</v>
      </c>
      <c r="P20" s="163"/>
      <c r="Q20" s="162"/>
      <c r="R20" s="129"/>
      <c r="S20" s="128"/>
      <c r="T20" s="62"/>
      <c r="U20" s="243"/>
      <c r="V20" s="252"/>
      <c r="W20" s="240"/>
      <c r="X20" s="9"/>
      <c r="Y20" s="9"/>
      <c r="Z20" s="9"/>
      <c r="AA20" s="102"/>
      <c r="AB20" s="62"/>
      <c r="AC20" s="62"/>
      <c r="AD20" s="23"/>
      <c r="AE20" s="102"/>
      <c r="AF20" s="23"/>
      <c r="AG20" s="102"/>
      <c r="AH20" s="23"/>
      <c r="AI20" s="23"/>
      <c r="AJ20" s="23"/>
      <c r="AK20" s="23"/>
      <c r="AL20" s="23"/>
      <c r="AM20" s="23"/>
      <c r="AN20" s="23"/>
      <c r="AO20" s="23"/>
      <c r="AP20" s="23"/>
      <c r="AQ20" s="23"/>
      <c r="AR20" s="23"/>
      <c r="AS20" s="23"/>
      <c r="AT20" s="23"/>
      <c r="AU20" s="23"/>
      <c r="AV20" s="23"/>
      <c r="AW20" s="6"/>
      <c r="AX20" s="6"/>
      <c r="AY20" s="6"/>
    </row>
    <row r="21" spans="1:51" ht="12.75" customHeight="1" x14ac:dyDescent="0.2">
      <c r="A21" s="6"/>
      <c r="B21" s="280" t="s">
        <v>60</v>
      </c>
      <c r="C21" s="333"/>
      <c r="D21" s="333"/>
      <c r="E21" s="368"/>
      <c r="F21" s="172"/>
      <c r="G21" s="385"/>
      <c r="H21" s="378"/>
      <c r="I21" s="171"/>
      <c r="J21" s="346"/>
      <c r="K21" s="378"/>
      <c r="L21" s="26"/>
      <c r="M21" s="18">
        <f t="shared" si="0"/>
        <v>1</v>
      </c>
      <c r="N21" s="358"/>
      <c r="O21" s="288"/>
      <c r="P21" s="130" t="s">
        <v>47</v>
      </c>
      <c r="Q21" s="130" t="s">
        <v>46</v>
      </c>
      <c r="R21" s="159"/>
      <c r="S21" s="158"/>
      <c r="T21" s="62"/>
      <c r="U21" s="243"/>
      <c r="V21" s="243"/>
      <c r="W21" s="240"/>
      <c r="X21" s="9"/>
      <c r="Y21" s="9"/>
      <c r="Z21" s="9"/>
      <c r="AA21" s="170"/>
      <c r="AB21" s="62"/>
      <c r="AC21" s="62"/>
      <c r="AD21" s="23"/>
      <c r="AE21" s="23"/>
      <c r="AF21" s="23"/>
      <c r="AG21" s="23"/>
      <c r="AH21" s="23"/>
      <c r="AI21" s="23"/>
      <c r="AJ21" s="23"/>
      <c r="AK21" s="23"/>
      <c r="AL21" s="23"/>
      <c r="AM21" s="23"/>
      <c r="AN21" s="23"/>
      <c r="AO21" s="23"/>
      <c r="AP21" s="23"/>
      <c r="AQ21" s="23"/>
      <c r="AR21" s="23"/>
      <c r="AS21" s="23"/>
      <c r="AT21" s="23"/>
      <c r="AU21" s="23"/>
      <c r="AV21" s="23"/>
      <c r="AW21" s="6"/>
      <c r="AX21" s="6"/>
      <c r="AY21" s="6"/>
    </row>
    <row r="22" spans="1:51" ht="12.75" customHeight="1" x14ac:dyDescent="0.2">
      <c r="A22" s="6"/>
      <c r="B22" s="83" t="s">
        <v>3</v>
      </c>
      <c r="C22" s="167">
        <f>(D22+((D22+D23)=0)*((D29+C30)&gt;0)*1E-50)/(D22+D23+1E-50)*(D22+D23+D29-C29)</f>
        <v>113</v>
      </c>
      <c r="D22" s="169">
        <v>113</v>
      </c>
      <c r="E22" s="373">
        <f>(C13&lt;2)*0.12+(C13&gt;=2)*0.14</f>
        <v>0.12</v>
      </c>
      <c r="F22" s="374"/>
      <c r="G22" s="369">
        <v>0.1</v>
      </c>
      <c r="H22" s="370"/>
      <c r="I22" s="168"/>
      <c r="J22" s="82">
        <f t="shared" ref="J22:J32" si="1">C22*E22</f>
        <v>13.559999999999999</v>
      </c>
      <c r="K22" s="151">
        <f>D22*G22</f>
        <v>11.3</v>
      </c>
      <c r="L22" s="26"/>
      <c r="M22" s="18">
        <f t="shared" si="0"/>
        <v>1</v>
      </c>
      <c r="N22" s="358"/>
      <c r="O22" s="288" t="s">
        <v>96</v>
      </c>
      <c r="P22" s="156" t="str">
        <f>IF((J58&lt;&gt;""),"v","")</f>
        <v>v</v>
      </c>
      <c r="Q22" s="155" t="str">
        <f>IF((P22=""),"x","")</f>
        <v/>
      </c>
      <c r="R22" s="270"/>
      <c r="S22" s="275"/>
      <c r="T22" s="150"/>
      <c r="U22" s="243"/>
      <c r="V22" s="243"/>
      <c r="W22" s="240"/>
      <c r="X22" s="9"/>
      <c r="Y22" s="9"/>
      <c r="Z22" s="9"/>
      <c r="AA22" s="62"/>
      <c r="AB22" s="62"/>
      <c r="AC22" s="62"/>
      <c r="AD22" s="23"/>
      <c r="AE22" s="23"/>
      <c r="AF22" s="23"/>
      <c r="AG22" s="23"/>
      <c r="AH22" s="23"/>
      <c r="AI22" s="23"/>
      <c r="AJ22" s="23"/>
      <c r="AK22" s="23"/>
      <c r="AL22" s="23"/>
      <c r="AM22" s="23"/>
      <c r="AN22" s="23"/>
      <c r="AO22" s="23"/>
      <c r="AP22" s="23"/>
      <c r="AQ22" s="23"/>
      <c r="AR22" s="23"/>
      <c r="AS22" s="23"/>
      <c r="AT22" s="23"/>
      <c r="AU22" s="23"/>
      <c r="AV22" s="23"/>
      <c r="AW22" s="6"/>
      <c r="AX22" s="6"/>
      <c r="AY22" s="6"/>
    </row>
    <row r="23" spans="1:51" ht="12.75" customHeight="1" x14ac:dyDescent="0.2">
      <c r="A23" s="6"/>
      <c r="B23" s="281" t="s">
        <v>103</v>
      </c>
      <c r="C23" s="167">
        <f>D23/(D22+D23+1E-50)*(D22+D23+D29-C29)</f>
        <v>0</v>
      </c>
      <c r="D23" s="166"/>
      <c r="E23" s="373">
        <f>E22</f>
        <v>0.12</v>
      </c>
      <c r="F23" s="374"/>
      <c r="G23" s="369"/>
      <c r="H23" s="370"/>
      <c r="I23" s="168"/>
      <c r="J23" s="82">
        <f t="shared" si="1"/>
        <v>0</v>
      </c>
      <c r="K23" s="151">
        <f>D23*G23</f>
        <v>0</v>
      </c>
      <c r="L23" s="26"/>
      <c r="M23" s="18">
        <f t="shared" si="0"/>
        <v>1</v>
      </c>
      <c r="N23" s="358"/>
      <c r="O23" s="289"/>
      <c r="P23" s="271"/>
      <c r="Q23" s="272"/>
      <c r="R23" s="159" t="s">
        <v>59</v>
      </c>
      <c r="S23" s="158" t="s">
        <v>53</v>
      </c>
      <c r="T23" s="150"/>
      <c r="U23" s="253"/>
      <c r="V23" s="243"/>
      <c r="W23" s="240"/>
      <c r="X23" s="9"/>
      <c r="Y23" s="9"/>
      <c r="Z23" s="9"/>
      <c r="AA23" s="62"/>
      <c r="AB23" s="62"/>
      <c r="AC23" s="62"/>
      <c r="AD23" s="23"/>
      <c r="AE23" s="23"/>
      <c r="AF23" s="23"/>
      <c r="AG23" s="23"/>
      <c r="AH23" s="23"/>
      <c r="AI23" s="23"/>
      <c r="AJ23" s="23"/>
      <c r="AK23" s="23"/>
      <c r="AL23" s="23"/>
      <c r="AM23" s="23"/>
      <c r="AN23" s="23"/>
      <c r="AO23" s="23"/>
      <c r="AP23" s="23"/>
      <c r="AQ23" s="23"/>
      <c r="AR23" s="23"/>
      <c r="AS23" s="23"/>
      <c r="AT23" s="23"/>
      <c r="AU23" s="23"/>
      <c r="AV23" s="23"/>
      <c r="AW23" s="6"/>
      <c r="AX23" s="6"/>
      <c r="AY23" s="6"/>
    </row>
    <row r="24" spans="1:51" ht="12.75" customHeight="1" x14ac:dyDescent="0.2">
      <c r="A24" s="6"/>
      <c r="B24" s="83" t="s">
        <v>4</v>
      </c>
      <c r="C24" s="167">
        <f>D24+D31+D32-C31-C32</f>
        <v>147</v>
      </c>
      <c r="D24" s="166">
        <v>147</v>
      </c>
      <c r="E24" s="373">
        <v>7.0000000000000007E-2</v>
      </c>
      <c r="F24" s="374"/>
      <c r="G24" s="369">
        <v>7.0000000000000007E-2</v>
      </c>
      <c r="H24" s="370"/>
      <c r="I24" s="152"/>
      <c r="J24" s="82">
        <f t="shared" si="1"/>
        <v>10.290000000000001</v>
      </c>
      <c r="K24" s="151">
        <f>D24*G24</f>
        <v>10.290000000000001</v>
      </c>
      <c r="L24" s="26"/>
      <c r="M24" s="18">
        <f t="shared" si="0"/>
        <v>1</v>
      </c>
      <c r="N24" s="358"/>
      <c r="O24" s="33" t="s">
        <v>57</v>
      </c>
      <c r="P24" s="156" t="str">
        <f>IF((S24&lt;=R24)*(R24&lt;&gt;0),"v","")</f>
        <v>v</v>
      </c>
      <c r="Q24" s="155" t="str">
        <f>IF((P24=""),"x","")</f>
        <v/>
      </c>
      <c r="R24" s="165">
        <f>J62</f>
        <v>1.5</v>
      </c>
      <c r="S24" s="276">
        <f>K62</f>
        <v>1.4</v>
      </c>
      <c r="T24" s="62"/>
      <c r="U24" s="254">
        <f>INT(10*(MIN(0.5*K$10,0.15*C$11))+0.5)/10</f>
        <v>24.5</v>
      </c>
      <c r="V24" s="243" t="s">
        <v>58</v>
      </c>
      <c r="W24" s="240"/>
      <c r="X24" s="9"/>
      <c r="Y24" s="9"/>
      <c r="Z24" s="9"/>
      <c r="AA24" s="62"/>
      <c r="AB24" s="62"/>
      <c r="AC24" s="62"/>
      <c r="AD24" s="23"/>
      <c r="AE24" s="23"/>
      <c r="AF24" s="23"/>
      <c r="AG24" s="23"/>
      <c r="AH24" s="23"/>
      <c r="AI24" s="23"/>
      <c r="AJ24" s="23"/>
      <c r="AK24" s="23"/>
      <c r="AL24" s="23"/>
      <c r="AM24" s="23"/>
      <c r="AN24" s="23"/>
      <c r="AO24" s="23"/>
      <c r="AP24" s="23"/>
      <c r="AQ24" s="23"/>
      <c r="AR24" s="23"/>
      <c r="AS24" s="23"/>
      <c r="AT24" s="23"/>
      <c r="AU24" s="23"/>
      <c r="AV24" s="23"/>
      <c r="AW24" s="6"/>
      <c r="AX24" s="6"/>
      <c r="AY24" s="6"/>
    </row>
    <row r="25" spans="1:51" ht="12.75" customHeight="1" x14ac:dyDescent="0.2">
      <c r="A25" s="6"/>
      <c r="B25" s="83" t="s">
        <v>5</v>
      </c>
      <c r="C25" s="381"/>
      <c r="D25" s="382"/>
      <c r="E25" s="373">
        <v>7.0000000000000007E-2</v>
      </c>
      <c r="F25" s="374"/>
      <c r="G25" s="369"/>
      <c r="H25" s="370"/>
      <c r="I25" s="152"/>
      <c r="J25" s="82">
        <f t="shared" si="1"/>
        <v>0</v>
      </c>
      <c r="K25" s="151">
        <f>C25*G25</f>
        <v>0</v>
      </c>
      <c r="L25" s="26"/>
      <c r="M25" s="18">
        <f t="shared" si="0"/>
        <v>1</v>
      </c>
      <c r="N25" s="358"/>
      <c r="O25" s="144"/>
      <c r="P25" s="143"/>
      <c r="Q25" s="142"/>
      <c r="R25" s="141"/>
      <c r="S25" s="140"/>
      <c r="T25" s="62"/>
      <c r="U25" s="255">
        <f>D29+D31+D32</f>
        <v>24.5</v>
      </c>
      <c r="V25" s="243" t="s">
        <v>56</v>
      </c>
      <c r="W25" s="240"/>
      <c r="X25" s="9"/>
      <c r="Y25" s="9"/>
      <c r="Z25" s="9"/>
      <c r="AA25" s="62"/>
      <c r="AB25" s="62"/>
      <c r="AC25" s="62"/>
      <c r="AD25" s="23"/>
      <c r="AE25" s="23"/>
      <c r="AF25" s="23"/>
      <c r="AG25" s="23"/>
      <c r="AH25" s="23"/>
      <c r="AI25" s="23"/>
      <c r="AJ25" s="23"/>
      <c r="AK25" s="23"/>
      <c r="AL25" s="23"/>
      <c r="AM25" s="23"/>
      <c r="AN25" s="23"/>
      <c r="AO25" s="23"/>
      <c r="AP25" s="23"/>
      <c r="AQ25" s="23"/>
      <c r="AR25" s="23"/>
      <c r="AS25" s="23"/>
      <c r="AT25" s="23"/>
      <c r="AU25" s="23"/>
      <c r="AV25" s="23"/>
      <c r="AW25" s="6"/>
      <c r="AX25" s="6"/>
      <c r="AY25" s="6"/>
    </row>
    <row r="26" spans="1:51" ht="12.75" customHeight="1" x14ac:dyDescent="0.2">
      <c r="A26" s="6"/>
      <c r="B26" s="83" t="s">
        <v>6</v>
      </c>
      <c r="C26" s="381"/>
      <c r="D26" s="382"/>
      <c r="E26" s="373">
        <v>0.1</v>
      </c>
      <c r="F26" s="374"/>
      <c r="G26" s="369"/>
      <c r="H26" s="370"/>
      <c r="I26" s="152"/>
      <c r="J26" s="164">
        <f t="shared" si="1"/>
        <v>0</v>
      </c>
      <c r="K26" s="151">
        <f>C26*G26</f>
        <v>0</v>
      </c>
      <c r="L26" s="26"/>
      <c r="M26" s="18">
        <f t="shared" si="0"/>
        <v>1</v>
      </c>
      <c r="N26" s="358"/>
      <c r="O26" s="90" t="s">
        <v>54</v>
      </c>
      <c r="P26" s="163"/>
      <c r="Q26" s="162"/>
      <c r="R26" s="129"/>
      <c r="S26" s="128"/>
      <c r="T26" s="62"/>
      <c r="U26" s="238">
        <f>U24/(U25+1E-50)</f>
        <v>1</v>
      </c>
      <c r="V26" s="243" t="s">
        <v>55</v>
      </c>
      <c r="W26" s="240"/>
      <c r="X26" s="9"/>
      <c r="Y26" s="9"/>
      <c r="Z26" s="9"/>
      <c r="AA26" s="9"/>
      <c r="AB26" s="9"/>
      <c r="AC26" s="9"/>
      <c r="AD26" s="72"/>
      <c r="AE26" s="23"/>
      <c r="AF26" s="23"/>
      <c r="AG26" s="23"/>
      <c r="AH26" s="23"/>
      <c r="AI26" s="23"/>
      <c r="AJ26" s="23"/>
      <c r="AK26" s="23"/>
      <c r="AL26" s="23"/>
      <c r="AM26" s="23"/>
      <c r="AN26" s="23"/>
      <c r="AO26" s="23"/>
      <c r="AP26" s="23"/>
      <c r="AQ26" s="23"/>
      <c r="AR26" s="23"/>
      <c r="AS26" s="23"/>
      <c r="AT26" s="23"/>
      <c r="AU26" s="23"/>
      <c r="AV26" s="23"/>
      <c r="AW26" s="6"/>
      <c r="AX26" s="6"/>
      <c r="AY26" s="6"/>
    </row>
    <row r="27" spans="1:51" ht="12.75" customHeight="1" x14ac:dyDescent="0.2">
      <c r="A27" s="6"/>
      <c r="B27" s="83" t="s">
        <v>10</v>
      </c>
      <c r="C27" s="381">
        <v>147</v>
      </c>
      <c r="D27" s="382"/>
      <c r="E27" s="373">
        <v>0.1</v>
      </c>
      <c r="F27" s="374"/>
      <c r="G27" s="369">
        <v>0.1</v>
      </c>
      <c r="H27" s="370"/>
      <c r="I27" s="152"/>
      <c r="J27" s="82">
        <f t="shared" si="1"/>
        <v>14.700000000000001</v>
      </c>
      <c r="K27" s="151">
        <f>C27*G27</f>
        <v>14.700000000000001</v>
      </c>
      <c r="L27" s="26"/>
      <c r="M27" s="18">
        <f t="shared" si="0"/>
        <v>1</v>
      </c>
      <c r="N27" s="358"/>
      <c r="O27" s="290"/>
      <c r="P27" s="130" t="s">
        <v>47</v>
      </c>
      <c r="Q27" s="130" t="s">
        <v>46</v>
      </c>
      <c r="R27" s="1"/>
      <c r="S27" s="2"/>
      <c r="T27" s="62"/>
      <c r="U27" s="256">
        <f>INT(10*U$26*D29+0.5)/10</f>
        <v>24.5</v>
      </c>
      <c r="V27" s="257"/>
      <c r="W27" s="240"/>
      <c r="X27" s="9"/>
      <c r="Y27" s="9"/>
      <c r="Z27" s="94"/>
      <c r="AA27" s="9"/>
      <c r="AB27" s="9"/>
      <c r="AC27" s="45"/>
      <c r="AD27" s="93"/>
      <c r="AE27" s="93"/>
      <c r="AF27" s="93"/>
      <c r="AG27" s="23"/>
      <c r="AH27" s="23"/>
      <c r="AI27" s="23"/>
      <c r="AJ27" s="23"/>
      <c r="AK27" s="23"/>
      <c r="AL27" s="23"/>
      <c r="AM27" s="23"/>
      <c r="AN27" s="23"/>
      <c r="AO27" s="23"/>
      <c r="AP27" s="23"/>
      <c r="AQ27" s="23"/>
      <c r="AR27" s="23"/>
      <c r="AS27" s="23"/>
      <c r="AT27" s="23"/>
      <c r="AU27" s="23"/>
      <c r="AV27" s="23"/>
      <c r="AW27" s="6"/>
      <c r="AX27" s="6"/>
      <c r="AY27" s="6"/>
    </row>
    <row r="28" spans="1:51" ht="12.75" customHeight="1" x14ac:dyDescent="0.2">
      <c r="A28" s="6"/>
      <c r="B28" s="83" t="s">
        <v>9</v>
      </c>
      <c r="C28" s="381"/>
      <c r="D28" s="382"/>
      <c r="E28" s="373">
        <v>0.1</v>
      </c>
      <c r="F28" s="374"/>
      <c r="G28" s="369"/>
      <c r="H28" s="370"/>
      <c r="I28" s="152"/>
      <c r="J28" s="82">
        <f t="shared" si="1"/>
        <v>0</v>
      </c>
      <c r="K28" s="151">
        <f>C28*G28</f>
        <v>0</v>
      </c>
      <c r="L28" s="26"/>
      <c r="M28" s="18">
        <f t="shared" si="0"/>
        <v>1</v>
      </c>
      <c r="N28" s="358"/>
      <c r="O28" s="290" t="s">
        <v>101</v>
      </c>
      <c r="P28" s="156" t="str">
        <f>IF((J68&lt;&gt;"")+(J69&lt;&gt;"")+(J70&lt;&gt;""),"v","")</f>
        <v>v</v>
      </c>
      <c r="Q28" s="155" t="str">
        <f>IF((P28=""),"x","")</f>
        <v/>
      </c>
      <c r="R28" s="1"/>
      <c r="S28" s="2"/>
      <c r="T28" s="62"/>
      <c r="U28" s="256">
        <f>INT(10*U$26*D31+0.5)/10</f>
        <v>0</v>
      </c>
      <c r="V28" s="258"/>
      <c r="W28" s="240"/>
      <c r="X28" s="9"/>
      <c r="Y28" s="9"/>
      <c r="Z28" s="94"/>
      <c r="AA28" s="94"/>
      <c r="AB28" s="9"/>
      <c r="AC28" s="9"/>
      <c r="AD28" s="93"/>
      <c r="AE28" s="161"/>
      <c r="AF28" s="157"/>
      <c r="AG28" s="160"/>
      <c r="AH28" s="72"/>
      <c r="AI28" s="23"/>
      <c r="AJ28" s="23"/>
      <c r="AK28" s="23"/>
      <c r="AL28" s="23"/>
      <c r="AM28" s="23"/>
      <c r="AN28" s="23"/>
      <c r="AO28" s="23"/>
      <c r="AP28" s="23"/>
      <c r="AQ28" s="23"/>
      <c r="AR28" s="23"/>
      <c r="AS28" s="23"/>
      <c r="AT28" s="23"/>
      <c r="AU28" s="23"/>
      <c r="AV28" s="23"/>
      <c r="AW28" s="6"/>
      <c r="AX28" s="6"/>
      <c r="AY28" s="6"/>
    </row>
    <row r="29" spans="1:51" ht="12.75" customHeight="1" x14ac:dyDescent="0.2">
      <c r="A29" s="6"/>
      <c r="B29" s="83" t="s">
        <v>7</v>
      </c>
      <c r="C29" s="154">
        <f>U27</f>
        <v>24.5</v>
      </c>
      <c r="D29" s="153">
        <v>24.5</v>
      </c>
      <c r="E29" s="373">
        <v>0.7</v>
      </c>
      <c r="F29" s="374"/>
      <c r="G29" s="369">
        <v>0.8</v>
      </c>
      <c r="H29" s="370"/>
      <c r="I29" s="152"/>
      <c r="J29" s="82">
        <f t="shared" si="1"/>
        <v>17.149999999999999</v>
      </c>
      <c r="K29" s="151">
        <f>D29*G29</f>
        <v>19.600000000000001</v>
      </c>
      <c r="L29" s="26"/>
      <c r="M29" s="18">
        <f t="shared" si="0"/>
        <v>1</v>
      </c>
      <c r="N29" s="358"/>
      <c r="O29" s="144"/>
      <c r="P29" s="143"/>
      <c r="Q29" s="142"/>
      <c r="R29" s="141"/>
      <c r="S29" s="140"/>
      <c r="T29" s="62"/>
      <c r="U29" s="256">
        <f>INT(10*U$26*D32+0.5)/10</f>
        <v>0</v>
      </c>
      <c r="V29" s="258"/>
      <c r="W29" s="240"/>
      <c r="X29" s="9"/>
      <c r="Y29" s="9"/>
      <c r="Z29" s="94"/>
      <c r="AA29" s="94"/>
      <c r="AB29" s="9"/>
      <c r="AC29" s="9"/>
      <c r="AD29" s="93"/>
      <c r="AE29" s="102"/>
      <c r="AF29" s="157"/>
      <c r="AG29" s="23"/>
      <c r="AH29" s="72"/>
      <c r="AI29" s="23"/>
      <c r="AJ29" s="23"/>
      <c r="AK29" s="23"/>
      <c r="AL29" s="23"/>
      <c r="AM29" s="23"/>
      <c r="AN29" s="23"/>
      <c r="AO29" s="23"/>
      <c r="AP29" s="23"/>
      <c r="AQ29" s="23"/>
      <c r="AR29" s="23"/>
      <c r="AS29" s="23"/>
      <c r="AT29" s="23"/>
      <c r="AU29" s="23"/>
      <c r="AV29" s="23"/>
      <c r="AW29" s="6"/>
      <c r="AX29" s="6"/>
      <c r="AY29" s="6"/>
    </row>
    <row r="30" spans="1:51" ht="12.75" customHeight="1" x14ac:dyDescent="0.2">
      <c r="A30" s="6"/>
      <c r="B30" s="83" t="s">
        <v>104</v>
      </c>
      <c r="C30" s="379">
        <v>8.1999999999999993</v>
      </c>
      <c r="D30" s="380"/>
      <c r="E30" s="373">
        <v>0.7</v>
      </c>
      <c r="F30" s="374"/>
      <c r="G30" s="369">
        <v>0.9</v>
      </c>
      <c r="H30" s="370"/>
      <c r="I30" s="152"/>
      <c r="J30" s="82">
        <f t="shared" si="1"/>
        <v>5.7399999999999993</v>
      </c>
      <c r="K30" s="151">
        <f>C30*G30</f>
        <v>7.38</v>
      </c>
      <c r="L30" s="26"/>
      <c r="M30" s="18">
        <f t="shared" si="0"/>
        <v>1</v>
      </c>
      <c r="N30" s="358"/>
      <c r="O30" s="138"/>
      <c r="P30" s="134"/>
      <c r="Q30" s="133"/>
      <c r="R30" s="132"/>
      <c r="S30" s="131"/>
      <c r="T30" s="62"/>
      <c r="U30" s="243"/>
      <c r="V30" s="258"/>
      <c r="W30" s="240"/>
      <c r="X30" s="9"/>
      <c r="Y30" s="9"/>
      <c r="Z30" s="94"/>
      <c r="AA30" s="94"/>
      <c r="AB30" s="9"/>
      <c r="AC30" s="9"/>
      <c r="AD30" s="93"/>
      <c r="AE30" s="102"/>
      <c r="AF30" s="157"/>
      <c r="AG30" s="23"/>
      <c r="AH30" s="72"/>
      <c r="AI30" s="23"/>
      <c r="AJ30" s="23"/>
      <c r="AK30" s="23"/>
      <c r="AL30" s="23"/>
      <c r="AM30" s="23"/>
      <c r="AN30" s="23"/>
      <c r="AO30" s="23"/>
      <c r="AP30" s="23"/>
      <c r="AQ30" s="23"/>
      <c r="AR30" s="23"/>
      <c r="AS30" s="23"/>
      <c r="AT30" s="23"/>
      <c r="AU30" s="23"/>
      <c r="AV30" s="23"/>
      <c r="AW30" s="6"/>
      <c r="AX30" s="6"/>
      <c r="AY30" s="6"/>
    </row>
    <row r="31" spans="1:51" ht="12.75" customHeight="1" x14ac:dyDescent="0.2">
      <c r="A31" s="6"/>
      <c r="B31" s="83" t="s">
        <v>8</v>
      </c>
      <c r="C31" s="154">
        <f>U28</f>
        <v>0</v>
      </c>
      <c r="D31" s="153"/>
      <c r="E31" s="373">
        <v>0.7</v>
      </c>
      <c r="F31" s="374"/>
      <c r="G31" s="369"/>
      <c r="H31" s="370"/>
      <c r="I31" s="152"/>
      <c r="J31" s="82">
        <f t="shared" si="1"/>
        <v>0</v>
      </c>
      <c r="K31" s="151">
        <f>D31*G31</f>
        <v>0</v>
      </c>
      <c r="L31" s="26"/>
      <c r="M31" s="18">
        <f t="shared" si="0"/>
        <v>1</v>
      </c>
      <c r="N31" s="358"/>
      <c r="O31" s="90" t="s">
        <v>51</v>
      </c>
      <c r="P31" s="134"/>
      <c r="Q31" s="133"/>
      <c r="R31" s="132"/>
      <c r="S31" s="131"/>
      <c r="T31" s="62"/>
      <c r="U31" s="243"/>
      <c r="V31" s="243"/>
      <c r="W31" s="240"/>
      <c r="X31" s="9"/>
      <c r="Y31" s="9"/>
      <c r="Z31" s="9"/>
      <c r="AA31" s="9"/>
      <c r="AB31" s="9"/>
      <c r="AC31" s="9"/>
      <c r="AD31" s="93"/>
      <c r="AE31" s="93"/>
      <c r="AF31" s="93"/>
      <c r="AG31" s="23"/>
      <c r="AH31" s="23"/>
      <c r="AI31" s="23"/>
      <c r="AJ31" s="23"/>
      <c r="AK31" s="23"/>
      <c r="AL31" s="23"/>
      <c r="AM31" s="23"/>
      <c r="AN31" s="23"/>
      <c r="AO31" s="23"/>
      <c r="AP31" s="23"/>
      <c r="AQ31" s="23"/>
      <c r="AR31" s="23"/>
      <c r="AS31" s="23"/>
      <c r="AT31" s="23"/>
      <c r="AU31" s="23"/>
      <c r="AV31" s="23"/>
      <c r="AW31" s="6"/>
      <c r="AX31" s="6"/>
      <c r="AY31" s="6"/>
    </row>
    <row r="32" spans="1:51" ht="12.75" customHeight="1" thickBot="1" x14ac:dyDescent="0.25">
      <c r="A32" s="6"/>
      <c r="B32" s="83" t="s">
        <v>52</v>
      </c>
      <c r="C32" s="154">
        <f>U29</f>
        <v>0</v>
      </c>
      <c r="D32" s="153"/>
      <c r="E32" s="375">
        <v>0.7</v>
      </c>
      <c r="F32" s="376"/>
      <c r="G32" s="371"/>
      <c r="H32" s="372"/>
      <c r="I32" s="152"/>
      <c r="J32" s="82">
        <f t="shared" si="1"/>
        <v>0</v>
      </c>
      <c r="K32" s="151">
        <f>D32*G32</f>
        <v>0</v>
      </c>
      <c r="L32" s="26"/>
      <c r="M32" s="18">
        <f t="shared" si="0"/>
        <v>1</v>
      </c>
      <c r="N32" s="358"/>
      <c r="O32" s="291"/>
      <c r="P32" s="130" t="s">
        <v>47</v>
      </c>
      <c r="Q32" s="130" t="s">
        <v>46</v>
      </c>
      <c r="R32" s="129"/>
      <c r="S32" s="128"/>
      <c r="T32" s="62"/>
      <c r="U32" s="259"/>
      <c r="V32" s="243"/>
      <c r="W32" s="240"/>
      <c r="X32" s="62"/>
      <c r="Y32" s="9"/>
      <c r="Z32" s="9"/>
      <c r="AA32" s="62"/>
      <c r="AB32" s="62"/>
      <c r="AC32" s="62"/>
      <c r="AD32" s="93"/>
      <c r="AE32" s="93"/>
      <c r="AF32" s="93"/>
      <c r="AG32" s="23"/>
      <c r="AH32" s="23"/>
      <c r="AI32" s="23"/>
      <c r="AJ32" s="23"/>
      <c r="AK32" s="23"/>
      <c r="AL32" s="23"/>
      <c r="AM32" s="23"/>
      <c r="AN32" s="23"/>
      <c r="AO32" s="23"/>
      <c r="AP32" s="23"/>
      <c r="AQ32" s="23"/>
      <c r="AR32" s="23"/>
      <c r="AS32" s="23"/>
      <c r="AT32" s="23"/>
      <c r="AU32" s="23"/>
      <c r="AV32" s="23"/>
      <c r="AW32" s="6"/>
      <c r="AX32" s="6"/>
      <c r="AY32" s="6"/>
    </row>
    <row r="33" spans="1:51" ht="12.75" customHeight="1" thickBot="1" x14ac:dyDescent="0.25">
      <c r="A33" s="6"/>
      <c r="B33" s="282" t="s">
        <v>12</v>
      </c>
      <c r="C33" s="149">
        <f>SUM(C22:C24,C25,C26,C27,C28,C29,C30,C31,C32)</f>
        <v>439.7</v>
      </c>
      <c r="D33" s="149">
        <f>SUM(D22:D24,C25,C26,C27,C28,D29,C30,D31,D32)</f>
        <v>439.7</v>
      </c>
      <c r="E33" s="148"/>
      <c r="F33" s="148"/>
      <c r="G33" s="148"/>
      <c r="H33" s="293"/>
      <c r="I33" s="147"/>
      <c r="J33" s="146">
        <f>SUM(J22:J32)</f>
        <v>61.440000000000005</v>
      </c>
      <c r="K33" s="145">
        <f>SUM(K22:K32)</f>
        <v>63.27000000000001</v>
      </c>
      <c r="L33" s="26"/>
      <c r="M33" s="18">
        <f t="shared" si="0"/>
        <v>1</v>
      </c>
      <c r="N33" s="358"/>
      <c r="O33" s="292" t="s">
        <v>43</v>
      </c>
      <c r="P33" s="124" t="str">
        <f>IF(Q33="","v","")</f>
        <v>v</v>
      </c>
      <c r="Q33" s="123" t="str">
        <f>IF(CONCATENATE(Q9,Q10,Q14,Q18,Q22,Q24,Q28)="","","x")</f>
        <v/>
      </c>
      <c r="R33" s="122"/>
      <c r="S33" s="121"/>
      <c r="T33" s="62"/>
      <c r="U33" s="139"/>
      <c r="V33" s="62"/>
      <c r="W33" s="9"/>
      <c r="X33" s="62"/>
      <c r="Y33" s="9"/>
      <c r="Z33" s="9"/>
      <c r="AA33" s="62"/>
      <c r="AB33" s="62"/>
      <c r="AC33" s="62"/>
      <c r="AD33" s="93"/>
      <c r="AE33" s="93"/>
      <c r="AF33" s="93"/>
      <c r="AG33" s="23"/>
      <c r="AH33" s="23"/>
      <c r="AI33" s="23"/>
      <c r="AJ33" s="23"/>
      <c r="AK33" s="23"/>
      <c r="AL33" s="23"/>
      <c r="AM33" s="23"/>
      <c r="AN33" s="23"/>
      <c r="AO33" s="23"/>
      <c r="AP33" s="23"/>
      <c r="AQ33" s="23"/>
      <c r="AR33" s="23"/>
      <c r="AS33" s="23"/>
      <c r="AT33" s="23"/>
      <c r="AU33" s="23"/>
      <c r="AV33" s="23"/>
      <c r="AW33" s="6"/>
      <c r="AX33" s="6"/>
      <c r="AY33" s="6"/>
    </row>
    <row r="34" spans="1:51" ht="12.75" customHeight="1" thickBot="1" x14ac:dyDescent="0.25">
      <c r="A34" s="6"/>
      <c r="B34" s="388" t="s">
        <v>105</v>
      </c>
      <c r="C34" s="389"/>
      <c r="D34" s="389"/>
      <c r="E34" s="389"/>
      <c r="F34" s="389"/>
      <c r="G34" s="389"/>
      <c r="H34" s="390"/>
      <c r="I34" s="137"/>
      <c r="J34" s="136"/>
      <c r="K34" s="135"/>
      <c r="L34" s="26"/>
      <c r="M34" s="18">
        <f t="shared" si="0"/>
        <v>1</v>
      </c>
      <c r="N34" s="115"/>
      <c r="T34" s="62"/>
      <c r="U34" s="120"/>
      <c r="V34" s="62"/>
      <c r="W34" s="9"/>
      <c r="X34" s="62"/>
      <c r="Y34" s="9"/>
      <c r="Z34" s="9"/>
      <c r="AA34" s="62"/>
      <c r="AB34" s="62"/>
      <c r="AC34" s="62"/>
      <c r="AD34" s="93"/>
      <c r="AE34" s="93"/>
      <c r="AF34" s="93"/>
      <c r="AG34" s="23"/>
      <c r="AH34" s="23"/>
      <c r="AI34" s="23"/>
      <c r="AJ34" s="23"/>
      <c r="AK34" s="23"/>
      <c r="AL34" s="23"/>
      <c r="AM34" s="23"/>
      <c r="AN34" s="23"/>
      <c r="AO34" s="23"/>
      <c r="AP34" s="23"/>
      <c r="AQ34" s="23"/>
      <c r="AR34" s="23"/>
      <c r="AS34" s="23"/>
      <c r="AT34" s="23"/>
      <c r="AU34" s="23"/>
      <c r="AV34" s="23"/>
      <c r="AW34" s="6"/>
      <c r="AX34" s="6"/>
      <c r="AY34" s="6"/>
    </row>
    <row r="35" spans="1:51" ht="12.75" customHeight="1" x14ac:dyDescent="0.2">
      <c r="A35" s="6"/>
      <c r="B35" s="391" t="s">
        <v>106</v>
      </c>
      <c r="C35" s="392"/>
      <c r="D35" s="392"/>
      <c r="E35" s="392"/>
      <c r="F35" s="392"/>
      <c r="G35" s="392"/>
      <c r="H35" s="393"/>
      <c r="I35" s="137"/>
      <c r="J35" s="136"/>
      <c r="K35" s="135"/>
      <c r="L35" s="26"/>
      <c r="M35" s="18">
        <f t="shared" si="0"/>
        <v>1</v>
      </c>
      <c r="N35" s="115"/>
      <c r="O35" s="114" t="s">
        <v>41</v>
      </c>
      <c r="P35" s="113"/>
      <c r="Q35" s="113"/>
      <c r="R35" s="113"/>
      <c r="S35" s="112"/>
      <c r="T35" s="62"/>
      <c r="U35" s="118"/>
      <c r="V35" s="62"/>
      <c r="W35" s="9"/>
      <c r="X35" s="62"/>
      <c r="Y35" s="9"/>
      <c r="Z35" s="9"/>
      <c r="AA35" s="62"/>
      <c r="AB35" s="62"/>
      <c r="AC35" s="62"/>
      <c r="AD35" s="93"/>
      <c r="AE35" s="93"/>
      <c r="AF35" s="93"/>
      <c r="AG35" s="23"/>
      <c r="AH35" s="23"/>
      <c r="AI35" s="23"/>
      <c r="AJ35" s="23"/>
      <c r="AK35" s="23"/>
      <c r="AL35" s="23"/>
      <c r="AM35" s="23"/>
      <c r="AN35" s="23"/>
      <c r="AO35" s="23"/>
      <c r="AP35" s="23"/>
      <c r="AQ35" s="23"/>
      <c r="AR35" s="23"/>
      <c r="AS35" s="23"/>
      <c r="AT35" s="23"/>
      <c r="AU35" s="23"/>
      <c r="AV35" s="23"/>
      <c r="AW35" s="6"/>
      <c r="AX35" s="6"/>
      <c r="AY35" s="6"/>
    </row>
    <row r="36" spans="1:51" ht="12.75" customHeight="1" x14ac:dyDescent="0.2">
      <c r="A36" s="6"/>
      <c r="B36" s="90"/>
      <c r="C36" s="320" t="s">
        <v>50</v>
      </c>
      <c r="D36" s="404"/>
      <c r="E36" s="320" t="s">
        <v>49</v>
      </c>
      <c r="F36" s="407"/>
      <c r="G36" s="407"/>
      <c r="H36" s="408"/>
      <c r="I36" s="125"/>
      <c r="J36" s="338" t="s">
        <v>48</v>
      </c>
      <c r="K36" s="339"/>
      <c r="L36" s="26"/>
      <c r="M36" s="18">
        <f t="shared" si="0"/>
        <v>1</v>
      </c>
      <c r="N36" s="115"/>
      <c r="O36" s="300"/>
      <c r="P36" s="301"/>
      <c r="Q36" s="105"/>
      <c r="R36" s="105"/>
      <c r="S36" s="104"/>
      <c r="T36" s="62"/>
      <c r="U36" s="89"/>
      <c r="V36" s="62"/>
      <c r="W36" s="9"/>
      <c r="X36" s="62"/>
      <c r="Y36" s="9"/>
      <c r="Z36" s="9"/>
      <c r="AA36" s="62"/>
      <c r="AB36" s="62"/>
      <c r="AC36" s="62"/>
      <c r="AD36" s="93"/>
      <c r="AE36" s="93"/>
      <c r="AF36" s="93"/>
      <c r="AG36" s="23"/>
      <c r="AH36" s="23"/>
      <c r="AI36" s="23"/>
      <c r="AJ36" s="23"/>
      <c r="AK36" s="23"/>
      <c r="AL36" s="23"/>
      <c r="AM36" s="23"/>
      <c r="AN36" s="23"/>
      <c r="AO36" s="23"/>
      <c r="AP36" s="23"/>
      <c r="AQ36" s="23"/>
      <c r="AR36" s="23"/>
      <c r="AS36" s="23"/>
      <c r="AT36" s="23"/>
      <c r="AU36" s="23"/>
      <c r="AV36" s="23"/>
      <c r="AW36" s="6"/>
      <c r="AX36" s="6"/>
      <c r="AY36" s="6"/>
    </row>
    <row r="37" spans="1:51" ht="12.75" customHeight="1" x14ac:dyDescent="0.2">
      <c r="A37" s="6"/>
      <c r="B37" s="90"/>
      <c r="C37" s="405"/>
      <c r="D37" s="406"/>
      <c r="E37" s="409" t="s">
        <v>45</v>
      </c>
      <c r="F37" s="410"/>
      <c r="G37" s="298">
        <f>$L$15</f>
        <v>35</v>
      </c>
      <c r="H37" s="126" t="s">
        <v>44</v>
      </c>
      <c r="I37" s="125"/>
      <c r="J37" s="340"/>
      <c r="K37" s="341"/>
      <c r="L37" s="26"/>
      <c r="M37" s="18">
        <f t="shared" si="0"/>
        <v>1</v>
      </c>
      <c r="N37" s="115"/>
      <c r="O37" s="401"/>
      <c r="P37" s="402"/>
      <c r="Q37" s="402"/>
      <c r="R37" s="402"/>
      <c r="S37" s="403"/>
      <c r="T37" s="23"/>
      <c r="U37" s="120">
        <f>MIN(0.5*K22,0.15*C23)</f>
        <v>0</v>
      </c>
      <c r="V37" s="62"/>
      <c r="W37" s="9"/>
      <c r="X37" s="62"/>
      <c r="Y37" s="9"/>
      <c r="Z37" s="9"/>
      <c r="AA37" s="62"/>
      <c r="AB37" s="62"/>
      <c r="AC37" s="62"/>
      <c r="AD37" s="93"/>
      <c r="AE37" s="93"/>
      <c r="AF37" s="93"/>
      <c r="AG37" s="23"/>
      <c r="AH37" s="23"/>
      <c r="AI37" s="23"/>
      <c r="AJ37" s="23"/>
      <c r="AK37" s="23"/>
      <c r="AL37" s="23"/>
      <c r="AM37" s="23"/>
      <c r="AN37" s="23"/>
      <c r="AO37" s="23"/>
      <c r="AP37" s="23"/>
      <c r="AQ37" s="23"/>
      <c r="AR37" s="23"/>
      <c r="AS37" s="23"/>
      <c r="AT37" s="23"/>
      <c r="AU37" s="23"/>
      <c r="AV37" s="23"/>
      <c r="AW37" s="6"/>
      <c r="AX37" s="6"/>
      <c r="AY37" s="6"/>
    </row>
    <row r="38" spans="1:51" ht="12.75" customHeight="1" x14ac:dyDescent="0.2">
      <c r="A38" s="6"/>
      <c r="B38" s="90" t="s">
        <v>42</v>
      </c>
      <c r="C38" s="318" t="s">
        <v>34</v>
      </c>
      <c r="D38" s="415" t="s">
        <v>33</v>
      </c>
      <c r="E38" s="367" t="s">
        <v>34</v>
      </c>
      <c r="F38" s="394"/>
      <c r="G38" s="320" t="s">
        <v>33</v>
      </c>
      <c r="H38" s="396"/>
      <c r="I38" s="119"/>
      <c r="J38" s="345" t="s">
        <v>25</v>
      </c>
      <c r="K38" s="317" t="s">
        <v>18</v>
      </c>
      <c r="L38" s="26"/>
      <c r="M38" s="18">
        <f t="shared" si="0"/>
        <v>1</v>
      </c>
      <c r="N38" s="115"/>
      <c r="O38" s="335" t="s">
        <v>36</v>
      </c>
      <c r="P38" s="336"/>
      <c r="Q38" s="336"/>
      <c r="R38" s="336"/>
      <c r="S38" s="337"/>
      <c r="T38" s="23"/>
      <c r="U38" s="118"/>
      <c r="V38" s="103"/>
      <c r="W38" s="9"/>
      <c r="X38" s="9"/>
      <c r="Y38" s="9"/>
      <c r="Z38" s="94"/>
      <c r="AA38" s="94"/>
      <c r="AB38" s="9"/>
      <c r="AC38" s="9"/>
      <c r="AD38" s="93"/>
      <c r="AE38" s="102"/>
      <c r="AF38" s="102"/>
      <c r="AG38" s="23"/>
      <c r="AH38" s="72"/>
      <c r="AI38" s="23"/>
      <c r="AJ38" s="23"/>
      <c r="AK38" s="23"/>
      <c r="AL38" s="23"/>
      <c r="AM38" s="23"/>
      <c r="AN38" s="23"/>
      <c r="AO38" s="23"/>
      <c r="AP38" s="23"/>
      <c r="AQ38" s="23"/>
      <c r="AR38" s="23"/>
      <c r="AS38" s="23"/>
      <c r="AT38" s="23"/>
      <c r="AU38" s="23"/>
      <c r="AV38" s="23"/>
      <c r="AW38" s="6"/>
      <c r="AX38" s="6"/>
      <c r="AY38" s="6"/>
    </row>
    <row r="39" spans="1:51" ht="12.75" customHeight="1" x14ac:dyDescent="0.2">
      <c r="A39" s="6"/>
      <c r="B39" s="117" t="s">
        <v>13</v>
      </c>
      <c r="C39" s="411"/>
      <c r="D39" s="416"/>
      <c r="E39" s="368"/>
      <c r="F39" s="395"/>
      <c r="G39" s="322"/>
      <c r="H39" s="397"/>
      <c r="I39" s="116"/>
      <c r="J39" s="346"/>
      <c r="K39" s="317"/>
      <c r="L39" s="26"/>
      <c r="M39" s="18">
        <f t="shared" si="0"/>
        <v>1</v>
      </c>
      <c r="N39" s="115"/>
      <c r="O39" s="306" t="s">
        <v>109</v>
      </c>
      <c r="P39" s="307"/>
      <c r="Q39" s="307"/>
      <c r="R39" s="307"/>
      <c r="S39" s="308"/>
      <c r="T39" s="62"/>
      <c r="U39" s="89"/>
      <c r="V39" s="103"/>
      <c r="W39" s="9"/>
      <c r="X39" s="9"/>
      <c r="Y39" s="9"/>
      <c r="Z39" s="94"/>
      <c r="AA39" s="94"/>
      <c r="AB39" s="9"/>
      <c r="AC39" s="9"/>
      <c r="AD39" s="93"/>
      <c r="AE39" s="102"/>
      <c r="AF39" s="102"/>
      <c r="AG39" s="23"/>
      <c r="AH39" s="72"/>
      <c r="AI39" s="23"/>
      <c r="AJ39" s="23"/>
      <c r="AK39" s="23"/>
      <c r="AL39" s="23"/>
      <c r="AM39" s="23"/>
      <c r="AN39" s="23"/>
      <c r="AO39" s="23"/>
      <c r="AP39" s="23"/>
      <c r="AQ39" s="23"/>
      <c r="AR39" s="23"/>
      <c r="AS39" s="23"/>
      <c r="AT39" s="23"/>
      <c r="AU39" s="23"/>
      <c r="AV39" s="23"/>
      <c r="AW39" s="6"/>
      <c r="AX39" s="6"/>
      <c r="AY39" s="6"/>
    </row>
    <row r="40" spans="1:51" ht="12.75" customHeight="1" x14ac:dyDescent="0.2">
      <c r="A40" s="6"/>
      <c r="B40" s="111" t="s">
        <v>40</v>
      </c>
      <c r="C40" s="110">
        <v>0.6</v>
      </c>
      <c r="D40" s="109">
        <v>0.6</v>
      </c>
      <c r="E40" s="412">
        <f>C40/$L$15*$C$33/3600</f>
        <v>2.0938095238095238E-3</v>
      </c>
      <c r="F40" s="413"/>
      <c r="G40" s="412">
        <f>D40/$L$15*$D$33/3600</f>
        <v>2.0938095238095238E-3</v>
      </c>
      <c r="H40" s="414"/>
      <c r="I40" s="108"/>
      <c r="J40" s="82">
        <f>1200*E40</f>
        <v>2.5125714285714285</v>
      </c>
      <c r="K40" s="81">
        <f>1200*G40</f>
        <v>2.5125714285714285</v>
      </c>
      <c r="L40" s="26"/>
      <c r="M40" s="18">
        <f t="shared" si="0"/>
        <v>1</v>
      </c>
      <c r="N40" s="31"/>
      <c r="O40" s="398"/>
      <c r="P40" s="399"/>
      <c r="Q40" s="399"/>
      <c r="R40" s="399"/>
      <c r="S40" s="400"/>
      <c r="T40" s="62"/>
      <c r="U40" s="91"/>
      <c r="V40" s="103"/>
      <c r="W40" s="9"/>
      <c r="X40" s="9"/>
      <c r="Y40" s="9"/>
      <c r="Z40" s="94"/>
      <c r="AA40" s="94"/>
      <c r="AB40" s="9"/>
      <c r="AC40" s="9"/>
      <c r="AD40" s="93"/>
      <c r="AE40" s="102"/>
      <c r="AF40" s="102"/>
      <c r="AG40" s="23"/>
      <c r="AH40" s="72"/>
      <c r="AI40" s="23"/>
      <c r="AJ40" s="23"/>
      <c r="AK40" s="23"/>
      <c r="AL40" s="23"/>
      <c r="AM40" s="23"/>
      <c r="AN40" s="23"/>
      <c r="AO40" s="23"/>
      <c r="AP40" s="23"/>
      <c r="AQ40" s="23"/>
      <c r="AR40" s="23"/>
      <c r="AS40" s="23"/>
      <c r="AT40" s="23"/>
      <c r="AU40" s="23"/>
      <c r="AV40" s="23"/>
      <c r="AW40" s="6"/>
      <c r="AX40" s="6"/>
      <c r="AY40" s="6"/>
    </row>
    <row r="41" spans="1:51" ht="12.75" customHeight="1" x14ac:dyDescent="0.2">
      <c r="A41" s="6"/>
      <c r="B41" s="90"/>
      <c r="C41" s="101"/>
      <c r="D41" s="101"/>
      <c r="E41" s="100"/>
      <c r="F41" s="100"/>
      <c r="G41" s="99"/>
      <c r="H41" s="98"/>
      <c r="I41" s="97"/>
      <c r="J41" s="96"/>
      <c r="K41" s="95"/>
      <c r="L41" s="26"/>
      <c r="M41" s="18">
        <f t="shared" si="0"/>
        <v>1</v>
      </c>
      <c r="N41" s="31"/>
      <c r="O41" s="309"/>
      <c r="P41" s="310"/>
      <c r="Q41" s="310"/>
      <c r="R41" s="310"/>
      <c r="S41" s="311"/>
      <c r="T41" s="62"/>
      <c r="U41" s="91"/>
      <c r="V41" s="37"/>
      <c r="W41" s="9"/>
      <c r="X41" s="9"/>
      <c r="Y41" s="9"/>
      <c r="Z41" s="9"/>
      <c r="AA41" s="94"/>
      <c r="AB41" s="37"/>
      <c r="AC41" s="37"/>
      <c r="AD41" s="93"/>
      <c r="AE41" s="93"/>
      <c r="AF41" s="93"/>
      <c r="AG41" s="23"/>
      <c r="AH41" s="23"/>
      <c r="AI41" s="23"/>
      <c r="AJ41" s="23"/>
      <c r="AK41" s="23"/>
      <c r="AL41" s="23"/>
      <c r="AM41" s="23"/>
      <c r="AN41" s="23"/>
      <c r="AO41" s="23"/>
      <c r="AP41" s="23"/>
      <c r="AQ41" s="23"/>
      <c r="AR41" s="23"/>
      <c r="AS41" s="23"/>
      <c r="AT41" s="23"/>
      <c r="AU41" s="23"/>
      <c r="AV41" s="23"/>
      <c r="AW41" s="6"/>
      <c r="AX41" s="6"/>
      <c r="AY41" s="6"/>
    </row>
    <row r="42" spans="1:51" ht="12.75" customHeight="1" x14ac:dyDescent="0.2">
      <c r="A42" s="6"/>
      <c r="B42" s="283"/>
      <c r="C42" s="320" t="s">
        <v>39</v>
      </c>
      <c r="D42" s="321"/>
      <c r="E42" s="324" t="s">
        <v>38</v>
      </c>
      <c r="F42" s="325"/>
      <c r="G42" s="325"/>
      <c r="H42" s="326"/>
      <c r="I42" s="92"/>
      <c r="J42" s="338" t="s">
        <v>37</v>
      </c>
      <c r="K42" s="339"/>
      <c r="L42" s="26"/>
      <c r="M42" s="18">
        <f t="shared" si="0"/>
        <v>1</v>
      </c>
      <c r="N42" s="31"/>
      <c r="O42" s="335" t="s">
        <v>30</v>
      </c>
      <c r="P42" s="336"/>
      <c r="Q42" s="336"/>
      <c r="R42" s="336"/>
      <c r="S42" s="337"/>
      <c r="T42" s="62"/>
      <c r="U42" s="91"/>
      <c r="V42" s="37"/>
      <c r="W42" s="37"/>
      <c r="X42" s="37"/>
      <c r="Y42" s="37"/>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6"/>
      <c r="AX42" s="6"/>
      <c r="AY42" s="6"/>
    </row>
    <row r="43" spans="1:51" ht="12.75" customHeight="1" x14ac:dyDescent="0.2">
      <c r="A43" s="6"/>
      <c r="B43" s="90"/>
      <c r="C43" s="322"/>
      <c r="D43" s="323"/>
      <c r="E43" s="327"/>
      <c r="F43" s="328"/>
      <c r="G43" s="328"/>
      <c r="H43" s="329"/>
      <c r="I43" s="88"/>
      <c r="J43" s="340"/>
      <c r="K43" s="341"/>
      <c r="L43" s="26"/>
      <c r="M43" s="18">
        <f t="shared" si="0"/>
        <v>1</v>
      </c>
      <c r="N43" s="31"/>
      <c r="O43" s="306" t="s">
        <v>110</v>
      </c>
      <c r="P43" s="307"/>
      <c r="Q43" s="307"/>
      <c r="R43" s="307"/>
      <c r="S43" s="308"/>
      <c r="T43" s="62"/>
      <c r="U43" s="89"/>
      <c r="V43" s="37"/>
      <c r="W43" s="37"/>
      <c r="X43" s="37"/>
      <c r="Y43" s="37"/>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6"/>
      <c r="AX43" s="6"/>
      <c r="AY43" s="6"/>
    </row>
    <row r="44" spans="1:51" ht="12.75" customHeight="1" x14ac:dyDescent="0.2">
      <c r="A44" s="6"/>
      <c r="B44" s="284" t="s">
        <v>35</v>
      </c>
      <c r="C44" s="333" t="s">
        <v>34</v>
      </c>
      <c r="D44" s="332" t="s">
        <v>33</v>
      </c>
      <c r="E44" s="333" t="s">
        <v>34</v>
      </c>
      <c r="F44" s="333" t="s">
        <v>33</v>
      </c>
      <c r="G44" s="332" t="s">
        <v>33</v>
      </c>
      <c r="H44" s="334" t="s">
        <v>33</v>
      </c>
      <c r="I44" s="88"/>
      <c r="J44" s="345" t="s">
        <v>25</v>
      </c>
      <c r="K44" s="317" t="s">
        <v>18</v>
      </c>
      <c r="L44" s="26"/>
      <c r="M44" s="18">
        <f t="shared" si="0"/>
        <v>1</v>
      </c>
      <c r="N44" s="31"/>
      <c r="O44" s="306"/>
      <c r="P44" s="307"/>
      <c r="Q44" s="307"/>
      <c r="R44" s="307"/>
      <c r="S44" s="308"/>
      <c r="T44" s="9"/>
      <c r="U44" s="37"/>
      <c r="V44" s="37"/>
      <c r="W44" s="37"/>
      <c r="X44" s="37"/>
      <c r="Y44" s="37"/>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6"/>
      <c r="AX44" s="6"/>
      <c r="AY44" s="6"/>
    </row>
    <row r="45" spans="1:51" ht="12.75" customHeight="1" x14ac:dyDescent="0.2">
      <c r="A45" s="6"/>
      <c r="B45" s="87" t="s">
        <v>32</v>
      </c>
      <c r="C45" s="333"/>
      <c r="D45" s="332"/>
      <c r="E45" s="333"/>
      <c r="F45" s="333"/>
      <c r="G45" s="332"/>
      <c r="H45" s="334"/>
      <c r="I45" s="86"/>
      <c r="J45" s="346"/>
      <c r="K45" s="317"/>
      <c r="L45" s="26"/>
      <c r="M45" s="18">
        <f t="shared" si="0"/>
        <v>1</v>
      </c>
      <c r="N45" s="63"/>
      <c r="O45" s="309"/>
      <c r="P45" s="310"/>
      <c r="Q45" s="310"/>
      <c r="R45" s="310"/>
      <c r="S45" s="311"/>
      <c r="T45" s="9"/>
      <c r="U45" s="37"/>
      <c r="V45" s="37"/>
      <c r="W45" s="37"/>
      <c r="X45" s="37"/>
      <c r="Y45" s="37"/>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6"/>
      <c r="AX45" s="6"/>
      <c r="AY45" s="6"/>
    </row>
    <row r="46" spans="1:51" ht="12.75" customHeight="1" x14ac:dyDescent="0.2">
      <c r="A46" s="6"/>
      <c r="B46" s="83" t="s">
        <v>31</v>
      </c>
      <c r="C46" s="312">
        <f>$C$12*$U$62</f>
        <v>5.8800000000000005E-2</v>
      </c>
      <c r="D46" s="313"/>
      <c r="E46" s="417">
        <v>65</v>
      </c>
      <c r="F46" s="418"/>
      <c r="G46" s="330">
        <v>75</v>
      </c>
      <c r="H46" s="331"/>
      <c r="I46" s="297"/>
      <c r="J46" s="82">
        <f>1200*C46*(1-E46/100)</f>
        <v>24.695999999999998</v>
      </c>
      <c r="K46" s="81">
        <f>1200*C46*(1-G46/100)</f>
        <v>17.64</v>
      </c>
      <c r="L46" s="26"/>
      <c r="M46" s="18">
        <f t="shared" si="0"/>
        <v>1</v>
      </c>
      <c r="N46" s="57"/>
      <c r="O46" s="335" t="s">
        <v>27</v>
      </c>
      <c r="P46" s="336"/>
      <c r="Q46" s="336"/>
      <c r="R46" s="336"/>
      <c r="S46" s="337"/>
      <c r="T46" s="240"/>
      <c r="U46" s="241"/>
      <c r="V46" s="241"/>
      <c r="W46" s="241"/>
      <c r="X46" s="241"/>
      <c r="Y46" s="241"/>
      <c r="Z46" s="242"/>
      <c r="AA46" s="242"/>
      <c r="AB46" s="23"/>
      <c r="AC46" s="23"/>
      <c r="AD46" s="23"/>
      <c r="AE46" s="23"/>
      <c r="AF46" s="23"/>
      <c r="AG46" s="23"/>
      <c r="AH46" s="23"/>
      <c r="AI46" s="23"/>
      <c r="AJ46" s="23"/>
      <c r="AK46" s="23"/>
      <c r="AL46" s="23"/>
      <c r="AM46" s="23"/>
      <c r="AN46" s="23"/>
      <c r="AO46" s="23"/>
      <c r="AP46" s="23"/>
      <c r="AQ46" s="23"/>
      <c r="AR46" s="23"/>
      <c r="AS46" s="23"/>
      <c r="AT46" s="23"/>
      <c r="AU46" s="23"/>
      <c r="AV46" s="23"/>
      <c r="AW46" s="6"/>
      <c r="AX46" s="6"/>
      <c r="AY46" s="6"/>
    </row>
    <row r="47" spans="1:51" ht="12.75" customHeight="1" x14ac:dyDescent="0.2">
      <c r="A47" s="84"/>
      <c r="B47" s="83" t="s">
        <v>29</v>
      </c>
      <c r="C47" s="312"/>
      <c r="D47" s="313"/>
      <c r="E47" s="314">
        <v>0</v>
      </c>
      <c r="F47" s="315"/>
      <c r="G47" s="315"/>
      <c r="H47" s="316"/>
      <c r="I47" s="295"/>
      <c r="J47" s="82">
        <f>1200*C47*(1-E47/100)</f>
        <v>0</v>
      </c>
      <c r="K47" s="81">
        <f>1200*C47*(1-E47/100)</f>
        <v>0</v>
      </c>
      <c r="L47" s="26"/>
      <c r="M47" s="18">
        <f t="shared" si="0"/>
        <v>1</v>
      </c>
      <c r="N47" s="6"/>
      <c r="O47" s="306" t="s">
        <v>15</v>
      </c>
      <c r="P47" s="307"/>
      <c r="Q47" s="307"/>
      <c r="R47" s="307"/>
      <c r="S47" s="308"/>
      <c r="T47" s="240"/>
      <c r="U47" s="179"/>
      <c r="V47" s="179"/>
      <c r="W47" s="179"/>
      <c r="X47" s="179"/>
      <c r="Y47" s="179"/>
      <c r="Z47" s="6"/>
      <c r="AA47" s="6"/>
      <c r="AB47" s="6"/>
      <c r="AC47" s="23"/>
      <c r="AD47" s="23"/>
      <c r="AE47" s="23"/>
      <c r="AF47" s="23"/>
      <c r="AG47" s="23"/>
      <c r="AH47" s="23"/>
      <c r="AI47" s="23"/>
      <c r="AJ47" s="23"/>
      <c r="AK47" s="23"/>
      <c r="AL47" s="23"/>
      <c r="AM47" s="23"/>
      <c r="AN47" s="23"/>
      <c r="AO47" s="23"/>
      <c r="AP47" s="23"/>
      <c r="AQ47" s="23"/>
      <c r="AR47" s="23"/>
      <c r="AS47" s="23"/>
      <c r="AT47" s="23"/>
      <c r="AU47" s="23"/>
      <c r="AV47" s="23"/>
      <c r="AW47" s="6"/>
      <c r="AX47" s="6"/>
      <c r="AY47" s="6"/>
    </row>
    <row r="48" spans="1:51" ht="12.75" customHeight="1" thickBot="1" x14ac:dyDescent="0.25">
      <c r="A48" s="302" t="s">
        <v>108</v>
      </c>
      <c r="B48" s="80"/>
      <c r="C48" s="79"/>
      <c r="D48" s="79"/>
      <c r="E48" s="78"/>
      <c r="F48" s="78"/>
      <c r="G48" s="77"/>
      <c r="H48" s="76"/>
      <c r="I48" s="295"/>
      <c r="J48" s="74"/>
      <c r="K48" s="73"/>
      <c r="L48" s="26"/>
      <c r="M48" s="18">
        <f t="shared" si="0"/>
        <v>1</v>
      </c>
      <c r="N48" s="6"/>
      <c r="O48" s="303"/>
      <c r="P48" s="304"/>
      <c r="Q48" s="304"/>
      <c r="R48" s="304"/>
      <c r="S48" s="305"/>
      <c r="T48" s="240"/>
      <c r="U48" s="179"/>
      <c r="V48" s="179"/>
      <c r="W48" s="179"/>
      <c r="X48" s="179"/>
      <c r="Y48" s="179"/>
      <c r="Z48" s="294"/>
      <c r="AA48" s="6"/>
      <c r="AB48" s="6"/>
      <c r="AC48" s="23"/>
      <c r="AD48" s="23"/>
      <c r="AE48" s="23"/>
      <c r="AF48" s="23"/>
      <c r="AG48" s="23"/>
      <c r="AH48" s="23"/>
      <c r="AI48" s="23"/>
      <c r="AJ48" s="23"/>
      <c r="AK48" s="23"/>
      <c r="AL48" s="23"/>
      <c r="AM48" s="23"/>
      <c r="AN48" s="23"/>
      <c r="AO48" s="23"/>
      <c r="AP48" s="23"/>
      <c r="AQ48" s="23"/>
      <c r="AR48" s="23"/>
      <c r="AS48" s="23"/>
      <c r="AT48" s="23"/>
      <c r="AU48" s="23"/>
      <c r="AV48" s="23"/>
      <c r="AW48" s="6"/>
      <c r="AX48" s="6"/>
      <c r="AY48" s="6"/>
    </row>
    <row r="49" spans="1:51" ht="12.75" customHeight="1" x14ac:dyDescent="0.2">
      <c r="A49" s="302"/>
      <c r="B49" s="44"/>
      <c r="C49" s="71"/>
      <c r="D49" s="71"/>
      <c r="E49" s="48"/>
      <c r="F49" s="48"/>
      <c r="G49" s="70"/>
      <c r="H49" s="70"/>
      <c r="I49" s="44"/>
      <c r="J49" s="338" t="s">
        <v>28</v>
      </c>
      <c r="K49" s="339"/>
      <c r="L49" s="26"/>
      <c r="M49" s="18">
        <f t="shared" si="0"/>
        <v>1</v>
      </c>
      <c r="N49" s="6"/>
      <c r="O49" s="342"/>
      <c r="P49" s="343"/>
      <c r="Q49" s="343"/>
      <c r="R49" s="343"/>
      <c r="S49" s="344"/>
      <c r="T49" s="240"/>
      <c r="U49" s="241"/>
      <c r="V49" s="241"/>
      <c r="W49" s="241"/>
      <c r="X49" s="241"/>
      <c r="Y49" s="241"/>
      <c r="Z49" s="242"/>
      <c r="AA49" s="242"/>
      <c r="AB49" s="6"/>
      <c r="AC49" s="23"/>
      <c r="AD49" s="23"/>
      <c r="AE49" s="23"/>
      <c r="AF49" s="23"/>
      <c r="AG49" s="23"/>
      <c r="AH49" s="23"/>
      <c r="AI49" s="23"/>
      <c r="AJ49" s="23"/>
      <c r="AK49" s="23"/>
      <c r="AL49" s="23"/>
      <c r="AM49" s="23"/>
      <c r="AN49" s="23"/>
      <c r="AO49" s="23"/>
      <c r="AP49" s="23"/>
      <c r="AQ49" s="23"/>
      <c r="AR49" s="23"/>
      <c r="AS49" s="23"/>
      <c r="AT49" s="23"/>
      <c r="AU49" s="23"/>
      <c r="AV49" s="23"/>
      <c r="AW49" s="6"/>
      <c r="AX49" s="6"/>
      <c r="AY49" s="6"/>
    </row>
    <row r="50" spans="1:51" ht="12.75" customHeight="1" thickBot="1" x14ac:dyDescent="0.25">
      <c r="A50" s="302"/>
      <c r="B50" s="16"/>
      <c r="C50" s="16"/>
      <c r="D50" s="16"/>
      <c r="E50" s="16"/>
      <c r="F50" s="16"/>
      <c r="G50" s="16"/>
      <c r="H50" s="16"/>
      <c r="I50" s="48"/>
      <c r="J50" s="340"/>
      <c r="K50" s="341"/>
      <c r="L50" s="26"/>
      <c r="M50" s="18">
        <f t="shared" si="0"/>
        <v>1</v>
      </c>
      <c r="N50" s="6"/>
      <c r="O50" s="335" t="s">
        <v>23</v>
      </c>
      <c r="P50" s="336"/>
      <c r="Q50" s="336"/>
      <c r="R50" s="336"/>
      <c r="S50" s="337"/>
      <c r="T50" s="240"/>
      <c r="U50" s="243" t="s">
        <v>22</v>
      </c>
      <c r="V50" s="241"/>
      <c r="W50" s="241"/>
      <c r="X50" s="241"/>
      <c r="Y50" s="244"/>
      <c r="Z50" s="241"/>
      <c r="AA50" s="242"/>
      <c r="AB50" s="6"/>
      <c r="AC50" s="23"/>
      <c r="AD50" s="23"/>
      <c r="AE50" s="23"/>
      <c r="AF50" s="23"/>
      <c r="AG50" s="23"/>
      <c r="AH50" s="23"/>
      <c r="AI50" s="23"/>
      <c r="AJ50" s="23"/>
      <c r="AK50" s="23"/>
      <c r="AL50" s="23"/>
      <c r="AM50" s="23"/>
      <c r="AN50" s="23"/>
      <c r="AO50" s="23"/>
      <c r="AP50" s="23"/>
      <c r="AQ50" s="23"/>
      <c r="AR50" s="23"/>
      <c r="AS50" s="23"/>
      <c r="AT50" s="23"/>
      <c r="AU50" s="23"/>
      <c r="AV50" s="23"/>
      <c r="AW50" s="6"/>
      <c r="AX50" s="6"/>
      <c r="AY50" s="6"/>
    </row>
    <row r="51" spans="1:51" ht="12.75" customHeight="1" x14ac:dyDescent="0.2">
      <c r="A51" s="302"/>
      <c r="B51" s="69" t="s">
        <v>26</v>
      </c>
      <c r="C51" s="68"/>
      <c r="D51" s="68"/>
      <c r="E51" s="66"/>
      <c r="F51" s="66"/>
      <c r="G51" s="67"/>
      <c r="H51" s="66"/>
      <c r="I51" s="66"/>
      <c r="J51" s="318" t="s">
        <v>25</v>
      </c>
      <c r="K51" s="317" t="s">
        <v>18</v>
      </c>
      <c r="L51" s="26"/>
      <c r="M51" s="18">
        <f t="shared" si="0"/>
        <v>1</v>
      </c>
      <c r="N51" s="6"/>
      <c r="O51" s="306" t="s">
        <v>102</v>
      </c>
      <c r="P51" s="307"/>
      <c r="Q51" s="307"/>
      <c r="R51" s="307"/>
      <c r="S51" s="308"/>
      <c r="T51" s="242"/>
      <c r="U51" s="243" t="s">
        <v>21</v>
      </c>
      <c r="V51" s="241"/>
      <c r="W51" s="241"/>
      <c r="X51" s="241"/>
      <c r="Y51" s="244"/>
      <c r="Z51" s="241"/>
      <c r="AA51" s="242"/>
      <c r="AB51" s="6"/>
      <c r="AC51" s="23"/>
      <c r="AD51" s="23"/>
      <c r="AE51" s="23"/>
      <c r="AF51" s="23"/>
      <c r="AG51" s="23"/>
      <c r="AH51" s="23"/>
      <c r="AI51" s="23"/>
      <c r="AJ51" s="23"/>
      <c r="AK51" s="23"/>
      <c r="AL51" s="23"/>
      <c r="AM51" s="23"/>
      <c r="AN51" s="23"/>
      <c r="AO51" s="23"/>
      <c r="AP51" s="23"/>
      <c r="AQ51" s="23"/>
      <c r="AR51" s="23"/>
      <c r="AS51" s="23"/>
      <c r="AT51" s="23"/>
      <c r="AU51" s="23"/>
      <c r="AV51" s="23"/>
      <c r="AW51" s="6"/>
      <c r="AX51" s="6"/>
      <c r="AY51" s="6"/>
    </row>
    <row r="52" spans="1:51" ht="12.75" customHeight="1" thickBot="1" x14ac:dyDescent="0.25">
      <c r="A52" s="302"/>
      <c r="B52" s="65"/>
      <c r="C52" s="64"/>
      <c r="D52" s="64"/>
      <c r="E52" s="64"/>
      <c r="F52" s="64"/>
      <c r="G52" s="64"/>
      <c r="H52" s="64"/>
      <c r="I52" s="16"/>
      <c r="J52" s="319"/>
      <c r="K52" s="317"/>
      <c r="L52" s="26"/>
      <c r="M52" s="18">
        <f t="shared" si="0"/>
        <v>1</v>
      </c>
      <c r="N52" s="63"/>
      <c r="O52" s="30"/>
      <c r="P52" s="29"/>
      <c r="Q52" s="29"/>
      <c r="R52" s="29"/>
      <c r="S52" s="28"/>
      <c r="T52" s="242"/>
      <c r="U52" s="243">
        <f>IF((P34="x"),1,-1)</f>
        <v>-1</v>
      </c>
      <c r="V52" s="241"/>
      <c r="W52" s="241"/>
      <c r="X52" s="241"/>
      <c r="Y52" s="244"/>
      <c r="Z52" s="241"/>
      <c r="AA52" s="242"/>
      <c r="AB52" s="6"/>
      <c r="AC52" s="23"/>
      <c r="AD52" s="23"/>
      <c r="AE52" s="23"/>
      <c r="AF52" s="23"/>
      <c r="AG52" s="23"/>
      <c r="AH52" s="23"/>
      <c r="AI52" s="23"/>
      <c r="AJ52" s="23"/>
      <c r="AK52" s="23"/>
      <c r="AL52" s="23"/>
      <c r="AM52" s="23"/>
      <c r="AN52" s="23"/>
      <c r="AO52" s="23"/>
      <c r="AP52" s="23"/>
      <c r="AQ52" s="23"/>
      <c r="AR52" s="23"/>
      <c r="AS52" s="23"/>
      <c r="AT52" s="23"/>
      <c r="AU52" s="23"/>
      <c r="AV52" s="23"/>
      <c r="AW52" s="6"/>
      <c r="AX52" s="6"/>
      <c r="AY52" s="6"/>
    </row>
    <row r="53" spans="1:51" ht="12.75" customHeight="1" thickBot="1" x14ac:dyDescent="0.25">
      <c r="A53" s="302"/>
      <c r="B53" s="61" t="s">
        <v>24</v>
      </c>
      <c r="C53" s="60"/>
      <c r="D53" s="60"/>
      <c r="E53" s="60"/>
      <c r="F53" s="60"/>
      <c r="G53" s="60"/>
      <c r="H53" s="60"/>
      <c r="I53" s="60"/>
      <c r="J53" s="59">
        <f>J47+J46+J40+J33</f>
        <v>88.648571428571429</v>
      </c>
      <c r="K53" s="58">
        <f>(K47+K46+K40+K33)</f>
        <v>83.422571428571445</v>
      </c>
      <c r="L53" s="26"/>
      <c r="M53" s="18">
        <f t="shared" si="0"/>
        <v>1</v>
      </c>
      <c r="N53" s="57"/>
      <c r="O53" s="44"/>
      <c r="P53" s="44"/>
      <c r="Q53" s="44"/>
      <c r="R53" s="44"/>
      <c r="S53" s="44"/>
      <c r="T53" s="242"/>
      <c r="U53" s="242"/>
      <c r="V53" s="242"/>
      <c r="W53" s="242"/>
      <c r="X53" s="242"/>
      <c r="Y53" s="244"/>
      <c r="Z53" s="241"/>
      <c r="AA53" s="242"/>
      <c r="AB53" s="6"/>
      <c r="AC53" s="23"/>
      <c r="AD53" s="23"/>
      <c r="AE53" s="23"/>
      <c r="AF53" s="23"/>
      <c r="AG53" s="23"/>
      <c r="AH53" s="23"/>
      <c r="AI53" s="23"/>
      <c r="AJ53" s="23"/>
      <c r="AK53" s="23"/>
      <c r="AL53" s="23"/>
      <c r="AM53" s="23"/>
      <c r="AN53" s="23"/>
      <c r="AO53" s="23"/>
      <c r="AP53" s="23"/>
      <c r="AQ53" s="23"/>
      <c r="AR53" s="23"/>
      <c r="AS53" s="23"/>
      <c r="AT53" s="23"/>
      <c r="AU53" s="23"/>
      <c r="AV53" s="23"/>
      <c r="AW53" s="6"/>
      <c r="AX53" s="6"/>
      <c r="AY53" s="6"/>
    </row>
    <row r="54" spans="1:51" ht="12.75" customHeight="1" thickBot="1" x14ac:dyDescent="0.25">
      <c r="A54" s="302"/>
      <c r="B54" s="56"/>
      <c r="C54" s="54"/>
      <c r="D54" s="55"/>
      <c r="E54" s="54"/>
      <c r="F54" s="55"/>
      <c r="G54" s="54"/>
      <c r="H54" s="54"/>
      <c r="I54" s="54"/>
      <c r="J54" s="53"/>
      <c r="K54" s="52"/>
      <c r="L54" s="26"/>
      <c r="M54" s="18">
        <f t="shared" si="0"/>
        <v>1</v>
      </c>
      <c r="N54" s="6"/>
      <c r="O54" s="43"/>
      <c r="P54" s="42"/>
      <c r="Q54" s="42"/>
      <c r="R54" s="42"/>
      <c r="S54" s="41"/>
      <c r="T54" s="242"/>
      <c r="U54" s="242" t="s">
        <v>22</v>
      </c>
      <c r="V54" s="242"/>
      <c r="W54" s="242"/>
      <c r="X54" s="242"/>
      <c r="Y54" s="244"/>
      <c r="Z54" s="241"/>
      <c r="AA54" s="242"/>
      <c r="AB54" s="6"/>
      <c r="AC54" s="23"/>
      <c r="AD54" s="23"/>
      <c r="AE54" s="23"/>
      <c r="AF54" s="23"/>
      <c r="AG54" s="23"/>
      <c r="AH54" s="23"/>
      <c r="AI54" s="23"/>
      <c r="AJ54" s="23"/>
      <c r="AK54" s="23"/>
      <c r="AL54" s="23"/>
      <c r="AM54" s="23"/>
      <c r="AN54" s="23"/>
      <c r="AO54" s="23"/>
      <c r="AP54" s="23"/>
      <c r="AQ54" s="23"/>
      <c r="AR54" s="23"/>
      <c r="AS54" s="23"/>
      <c r="AT54" s="23"/>
      <c r="AU54" s="23"/>
      <c r="AV54" s="23"/>
      <c r="AW54" s="6"/>
      <c r="AX54" s="6"/>
      <c r="AY54" s="6"/>
    </row>
    <row r="55" spans="1:51" ht="12.75" customHeight="1" thickBot="1" x14ac:dyDescent="0.25">
      <c r="A55" s="302"/>
      <c r="B55" s="51"/>
      <c r="C55" s="50"/>
      <c r="D55" s="50"/>
      <c r="E55" s="19"/>
      <c r="F55" s="19"/>
      <c r="G55" s="49"/>
      <c r="H55" s="49"/>
      <c r="I55" s="48"/>
      <c r="J55" s="47"/>
      <c r="K55" s="46"/>
      <c r="L55" s="26"/>
      <c r="M55" s="18">
        <f t="shared" si="0"/>
        <v>1</v>
      </c>
      <c r="N55" s="6"/>
      <c r="O55" s="39" t="s">
        <v>17</v>
      </c>
      <c r="P55" s="3"/>
      <c r="Q55" s="3"/>
      <c r="R55" s="3"/>
      <c r="S55" s="38"/>
      <c r="T55" s="242"/>
      <c r="U55" s="242" t="s">
        <v>21</v>
      </c>
      <c r="V55" s="242"/>
      <c r="W55" s="242"/>
      <c r="X55" s="242"/>
      <c r="Y55" s="244"/>
      <c r="Z55" s="241"/>
      <c r="AA55" s="242"/>
      <c r="AB55" s="6"/>
      <c r="AC55" s="23"/>
      <c r="AD55" s="23"/>
      <c r="AE55" s="23"/>
      <c r="AF55" s="23"/>
      <c r="AG55" s="23"/>
      <c r="AH55" s="23"/>
      <c r="AI55" s="23"/>
      <c r="AJ55" s="23"/>
      <c r="AK55" s="23"/>
      <c r="AL55" s="23"/>
      <c r="AM55" s="23"/>
      <c r="AN55" s="23"/>
      <c r="AO55" s="23"/>
      <c r="AP55" s="23"/>
      <c r="AQ55" s="23"/>
      <c r="AR55" s="23"/>
      <c r="AS55" s="23"/>
      <c r="AT55" s="23"/>
      <c r="AU55" s="23"/>
      <c r="AV55" s="23"/>
      <c r="AW55" s="6"/>
      <c r="AX55" s="6"/>
      <c r="AY55" s="6"/>
    </row>
    <row r="56" spans="1:51" ht="13.15" customHeight="1" x14ac:dyDescent="0.2">
      <c r="A56" s="302"/>
      <c r="B56" s="285" t="s">
        <v>20</v>
      </c>
      <c r="C56" s="25"/>
      <c r="D56" s="25"/>
      <c r="E56" s="25"/>
      <c r="F56" s="25"/>
      <c r="G56" s="25"/>
      <c r="H56" s="25"/>
      <c r="I56" s="25"/>
      <c r="J56" s="25"/>
      <c r="K56" s="24"/>
      <c r="L56" s="26"/>
      <c r="M56" s="18">
        <f t="shared" si="0"/>
        <v>1</v>
      </c>
      <c r="N56" s="6"/>
      <c r="O56" s="296" t="s">
        <v>16</v>
      </c>
      <c r="P56" s="35"/>
      <c r="Q56" s="35"/>
      <c r="R56" s="35"/>
      <c r="S56" s="34"/>
      <c r="T56" s="242"/>
      <c r="U56" s="242">
        <f>IF(Q33="",1,-1)</f>
        <v>1</v>
      </c>
      <c r="V56" s="242"/>
      <c r="W56" s="242"/>
      <c r="X56" s="242"/>
      <c r="Y56" s="244"/>
      <c r="Z56" s="241"/>
      <c r="AA56" s="242"/>
      <c r="AB56" s="6"/>
      <c r="AC56" s="23"/>
      <c r="AD56" s="23"/>
      <c r="AE56" s="23"/>
      <c r="AF56" s="23"/>
      <c r="AG56" s="23"/>
      <c r="AH56" s="23"/>
      <c r="AI56" s="23"/>
      <c r="AJ56" s="23"/>
      <c r="AK56" s="23"/>
      <c r="AL56" s="23"/>
      <c r="AM56" s="23"/>
      <c r="AN56" s="23"/>
      <c r="AO56" s="23"/>
      <c r="AP56" s="23"/>
      <c r="AQ56" s="23"/>
      <c r="AR56" s="23"/>
      <c r="AS56" s="23"/>
      <c r="AT56" s="23"/>
      <c r="AU56" s="23"/>
      <c r="AV56" s="23"/>
      <c r="AW56" s="6"/>
      <c r="AX56" s="6"/>
      <c r="AY56" s="6"/>
    </row>
    <row r="57" spans="1:51" ht="12.75" customHeight="1" thickBot="1" x14ac:dyDescent="0.25">
      <c r="A57" s="302"/>
      <c r="B57" s="33"/>
      <c r="C57" s="14"/>
      <c r="D57" s="14"/>
      <c r="E57" s="14"/>
      <c r="F57" s="14"/>
      <c r="G57" s="14"/>
      <c r="H57" s="14"/>
      <c r="I57" s="14"/>
      <c r="J57" s="130" t="s">
        <v>92</v>
      </c>
      <c r="K57" s="264" t="s">
        <v>93</v>
      </c>
      <c r="L57" s="26"/>
      <c r="M57" s="18">
        <f t="shared" si="0"/>
        <v>1</v>
      </c>
      <c r="N57" s="6"/>
      <c r="O57" s="30"/>
      <c r="P57" s="29"/>
      <c r="Q57" s="29"/>
      <c r="R57" s="29"/>
      <c r="S57" s="28"/>
      <c r="T57" s="242"/>
      <c r="U57" s="242"/>
      <c r="V57" s="242"/>
      <c r="W57" s="242"/>
      <c r="X57" s="242"/>
      <c r="Y57" s="244"/>
      <c r="Z57" s="241"/>
      <c r="AA57" s="242"/>
      <c r="AB57" s="6"/>
      <c r="AC57" s="23"/>
      <c r="AD57" s="23"/>
      <c r="AE57" s="23"/>
      <c r="AF57" s="23"/>
      <c r="AG57" s="23"/>
      <c r="AH57" s="23"/>
      <c r="AI57" s="23"/>
      <c r="AJ57" s="23"/>
      <c r="AK57" s="23"/>
      <c r="AL57" s="23"/>
      <c r="AM57" s="23"/>
      <c r="AN57" s="23"/>
      <c r="AO57" s="23"/>
      <c r="AP57" s="23"/>
      <c r="AQ57" s="23"/>
      <c r="AR57" s="23"/>
      <c r="AS57" s="23"/>
      <c r="AT57" s="23"/>
      <c r="AU57" s="23"/>
      <c r="AV57" s="23"/>
      <c r="AW57" s="6"/>
      <c r="AX57" s="6"/>
      <c r="AY57" s="6"/>
    </row>
    <row r="58" spans="1:51" ht="12.75" customHeight="1" x14ac:dyDescent="0.2">
      <c r="A58" s="302"/>
      <c r="B58" s="90" t="s">
        <v>96</v>
      </c>
      <c r="C58" s="14"/>
      <c r="D58" s="14"/>
      <c r="E58" s="14"/>
      <c r="F58" s="14"/>
      <c r="G58" s="14"/>
      <c r="H58" s="14"/>
      <c r="I58" s="14"/>
      <c r="J58" s="273" t="s">
        <v>91</v>
      </c>
      <c r="K58" s="274"/>
      <c r="L58" s="26"/>
      <c r="M58" s="18">
        <f t="shared" si="0"/>
        <v>1</v>
      </c>
      <c r="N58" s="6"/>
      <c r="O58" s="21"/>
      <c r="P58" s="21"/>
      <c r="Q58" s="21"/>
      <c r="R58" s="8"/>
      <c r="S58" s="21"/>
      <c r="T58" s="242"/>
      <c r="U58" s="242"/>
      <c r="V58" s="242"/>
      <c r="W58" s="242"/>
      <c r="X58" s="242"/>
      <c r="Y58" s="244"/>
      <c r="Z58" s="241"/>
      <c r="AA58" s="242"/>
      <c r="AB58" s="6"/>
      <c r="AC58" s="23"/>
      <c r="AD58" s="23"/>
      <c r="AE58" s="23"/>
      <c r="AF58" s="23"/>
      <c r="AG58" s="23"/>
      <c r="AH58" s="23"/>
      <c r="AI58" s="23"/>
      <c r="AJ58" s="23"/>
      <c r="AK58" s="23"/>
      <c r="AL58" s="23"/>
      <c r="AM58" s="23"/>
      <c r="AN58" s="23"/>
      <c r="AO58" s="23"/>
      <c r="AP58" s="23"/>
      <c r="AQ58" s="23"/>
      <c r="AR58" s="23"/>
      <c r="AS58" s="23"/>
      <c r="AT58" s="23"/>
      <c r="AU58" s="23"/>
      <c r="AV58" s="23"/>
      <c r="AW58" s="6"/>
      <c r="AX58" s="6"/>
      <c r="AY58" s="6"/>
    </row>
    <row r="59" spans="1:51" ht="12.75" customHeight="1" x14ac:dyDescent="0.2">
      <c r="A59" s="302"/>
      <c r="B59" s="90"/>
      <c r="C59" s="14"/>
      <c r="D59" s="14"/>
      <c r="E59" s="14"/>
      <c r="F59" s="14"/>
      <c r="G59" s="14"/>
      <c r="H59" s="14"/>
      <c r="I59" s="14"/>
      <c r="J59" s="263"/>
      <c r="K59" s="265"/>
      <c r="L59" s="26"/>
      <c r="M59" s="18">
        <f t="shared" si="0"/>
        <v>1</v>
      </c>
      <c r="N59" s="6"/>
      <c r="O59" s="21"/>
      <c r="P59" s="21"/>
      <c r="Q59" s="21"/>
      <c r="R59" s="8"/>
      <c r="S59" s="21"/>
      <c r="T59" s="245">
        <f>$D$14</f>
        <v>0</v>
      </c>
      <c r="U59" s="242"/>
      <c r="V59" s="242"/>
      <c r="W59" s="242"/>
      <c r="X59" s="242"/>
      <c r="Y59" s="244"/>
      <c r="Z59" s="242"/>
      <c r="AA59" s="242"/>
      <c r="AB59" s="6"/>
      <c r="AC59" s="23"/>
      <c r="AD59" s="23"/>
      <c r="AE59" s="23"/>
      <c r="AF59" s="23"/>
      <c r="AG59" s="23"/>
      <c r="AH59" s="23"/>
      <c r="AI59" s="23"/>
      <c r="AJ59" s="23"/>
      <c r="AK59" s="23"/>
      <c r="AL59" s="23"/>
      <c r="AM59" s="23"/>
      <c r="AN59" s="23"/>
      <c r="AO59" s="23"/>
      <c r="AP59" s="23"/>
      <c r="AQ59" s="23"/>
      <c r="AR59" s="23"/>
      <c r="AS59" s="23"/>
      <c r="AT59" s="23"/>
      <c r="AU59" s="23"/>
      <c r="AV59" s="23"/>
      <c r="AW59" s="6"/>
      <c r="AX59" s="6"/>
      <c r="AY59" s="6"/>
    </row>
    <row r="60" spans="1:51" ht="12.75" customHeight="1" x14ac:dyDescent="0.2">
      <c r="A60" s="302"/>
      <c r="B60" s="33"/>
      <c r="C60" s="14"/>
      <c r="D60" s="14"/>
      <c r="E60" s="14"/>
      <c r="F60" s="14"/>
      <c r="G60" s="14"/>
      <c r="H60" s="14"/>
      <c r="I60" s="14"/>
      <c r="J60" s="318" t="s">
        <v>19</v>
      </c>
      <c r="K60" s="317" t="s">
        <v>18</v>
      </c>
      <c r="L60" s="26"/>
      <c r="M60" s="18">
        <f t="shared" si="0"/>
        <v>1</v>
      </c>
      <c r="N60" s="6"/>
      <c r="O60" s="21"/>
      <c r="P60" s="21"/>
      <c r="Q60" s="21"/>
      <c r="R60" s="21"/>
      <c r="S60" s="21"/>
      <c r="T60" s="246"/>
      <c r="U60" s="242"/>
      <c r="V60" s="242"/>
      <c r="W60" s="242"/>
      <c r="X60" s="242"/>
      <c r="Y60" s="240"/>
      <c r="Z60" s="242"/>
      <c r="AA60" s="242"/>
      <c r="AB60" s="6"/>
      <c r="AC60" s="23"/>
      <c r="AD60" s="23"/>
      <c r="AE60" s="23"/>
      <c r="AF60" s="23"/>
      <c r="AG60" s="23"/>
      <c r="AH60" s="23"/>
      <c r="AI60" s="23"/>
      <c r="AJ60" s="23"/>
      <c r="AK60" s="23"/>
      <c r="AL60" s="23"/>
      <c r="AM60" s="23"/>
      <c r="AN60" s="23"/>
      <c r="AO60" s="23"/>
      <c r="AP60" s="23"/>
      <c r="AQ60" s="23"/>
      <c r="AR60" s="23"/>
      <c r="AS60" s="23"/>
      <c r="AT60" s="23"/>
      <c r="AU60" s="23"/>
      <c r="AV60" s="23"/>
      <c r="AW60" s="6"/>
      <c r="AX60" s="6"/>
      <c r="AY60" s="6"/>
    </row>
    <row r="61" spans="1:51" ht="12.75" customHeight="1" thickBot="1" x14ac:dyDescent="0.25">
      <c r="A61" s="302"/>
      <c r="B61" s="90"/>
      <c r="C61" s="14"/>
      <c r="D61" s="14"/>
      <c r="E61" s="14"/>
      <c r="F61" s="14"/>
      <c r="G61" s="14"/>
      <c r="H61" s="14"/>
      <c r="I61" s="14"/>
      <c r="J61" s="319"/>
      <c r="K61" s="317"/>
      <c r="L61" s="26"/>
      <c r="M61" s="18">
        <f t="shared" si="0"/>
        <v>1</v>
      </c>
      <c r="N61" s="6"/>
      <c r="O61" s="21"/>
      <c r="P61" s="21"/>
      <c r="Q61" s="21"/>
      <c r="R61" s="8"/>
      <c r="S61" s="21"/>
      <c r="T61" s="247"/>
      <c r="U61" s="242"/>
      <c r="V61" s="242"/>
      <c r="W61" s="242"/>
      <c r="X61" s="242"/>
      <c r="Y61" s="240"/>
      <c r="Z61" s="242"/>
      <c r="AA61" s="242"/>
      <c r="AB61" s="6"/>
      <c r="AC61" s="23"/>
      <c r="AD61" s="23"/>
      <c r="AE61" s="23"/>
      <c r="AF61" s="23"/>
      <c r="AG61" s="23"/>
      <c r="AH61" s="23"/>
      <c r="AI61" s="23"/>
      <c r="AJ61" s="23"/>
      <c r="AK61" s="23"/>
      <c r="AL61" s="23"/>
      <c r="AM61" s="23"/>
      <c r="AN61" s="23"/>
      <c r="AO61" s="23"/>
      <c r="AP61" s="23"/>
      <c r="AQ61" s="23"/>
      <c r="AR61" s="23"/>
      <c r="AS61" s="23"/>
      <c r="AT61" s="23"/>
      <c r="AU61" s="23"/>
      <c r="AV61" s="23"/>
      <c r="AW61" s="6"/>
      <c r="AX61" s="6"/>
      <c r="AY61" s="6"/>
    </row>
    <row r="62" spans="1:51" ht="12.75" customHeight="1" thickBot="1" x14ac:dyDescent="0.25">
      <c r="A62" s="302"/>
      <c r="B62" s="90" t="s">
        <v>97</v>
      </c>
      <c r="C62" s="14"/>
      <c r="D62" s="14"/>
      <c r="E62" s="14"/>
      <c r="F62" s="14"/>
      <c r="G62" s="14"/>
      <c r="H62" s="14"/>
      <c r="I62" s="14"/>
      <c r="J62" s="32">
        <v>1.5</v>
      </c>
      <c r="K62" s="260">
        <v>1.4</v>
      </c>
      <c r="L62" s="26"/>
      <c r="M62" s="18">
        <f t="shared" si="0"/>
        <v>1</v>
      </c>
      <c r="N62" s="31"/>
      <c r="O62" s="21"/>
      <c r="P62" s="21"/>
      <c r="Q62" s="21"/>
      <c r="R62" s="21"/>
      <c r="S62" s="21"/>
      <c r="T62" s="241"/>
      <c r="U62" s="248">
        <f>SUM(U63:U72)</f>
        <v>4.0000000000000002E-4</v>
      </c>
      <c r="V62" s="241"/>
      <c r="W62" s="241"/>
      <c r="X62" s="242"/>
      <c r="Y62" s="240"/>
      <c r="Z62" s="242"/>
      <c r="AA62" s="242"/>
      <c r="AB62" s="6"/>
      <c r="AC62" s="23"/>
      <c r="AD62" s="23"/>
      <c r="AE62" s="23"/>
      <c r="AF62" s="23"/>
      <c r="AG62" s="23"/>
      <c r="AH62" s="23"/>
      <c r="AI62" s="23"/>
      <c r="AJ62" s="23"/>
      <c r="AK62" s="23"/>
      <c r="AL62" s="23"/>
      <c r="AM62" s="23"/>
      <c r="AN62" s="23"/>
      <c r="AO62" s="23"/>
      <c r="AP62" s="23"/>
      <c r="AQ62" s="23"/>
      <c r="AR62" s="23"/>
      <c r="AS62" s="23"/>
      <c r="AT62" s="23"/>
      <c r="AU62" s="23"/>
      <c r="AV62" s="23"/>
      <c r="AW62" s="6"/>
      <c r="AX62" s="6"/>
      <c r="AY62" s="6"/>
    </row>
    <row r="63" spans="1:51" ht="12.75" customHeight="1" thickBot="1" x14ac:dyDescent="0.25">
      <c r="A63" s="302"/>
      <c r="B63" s="27"/>
      <c r="C63" s="12"/>
      <c r="D63" s="12"/>
      <c r="E63" s="12"/>
      <c r="F63" s="12"/>
      <c r="G63" s="12"/>
      <c r="H63" s="12"/>
      <c r="I63" s="12"/>
      <c r="J63" s="12"/>
      <c r="K63" s="11"/>
      <c r="L63" s="26"/>
      <c r="M63" s="18">
        <f t="shared" si="0"/>
        <v>1</v>
      </c>
      <c r="N63" s="40"/>
      <c r="O63" s="8"/>
      <c r="P63" s="8"/>
      <c r="Q63" s="8"/>
      <c r="R63" s="17"/>
      <c r="S63" s="17"/>
      <c r="T63" s="241"/>
      <c r="U63" s="246">
        <f>($C$13&lt;=V63)*W63/1000</f>
        <v>4.0000000000000002E-4</v>
      </c>
      <c r="V63" s="249">
        <v>1</v>
      </c>
      <c r="W63" s="250">
        <v>0.4</v>
      </c>
      <c r="X63" s="250"/>
      <c r="Y63" s="242"/>
      <c r="Z63" s="242"/>
      <c r="AA63" s="242"/>
      <c r="AB63" s="6"/>
      <c r="AC63" s="23"/>
      <c r="AD63" s="23"/>
      <c r="AE63" s="23"/>
      <c r="AF63" s="23"/>
      <c r="AG63" s="23"/>
      <c r="AH63" s="23"/>
      <c r="AI63" s="23"/>
      <c r="AJ63" s="23"/>
      <c r="AK63" s="23"/>
      <c r="AL63" s="23"/>
      <c r="AM63" s="23"/>
      <c r="AN63" s="23"/>
      <c r="AO63" s="23"/>
      <c r="AP63" s="23"/>
      <c r="AQ63" s="23"/>
      <c r="AR63" s="23"/>
      <c r="AS63" s="23"/>
      <c r="AT63" s="23"/>
      <c r="AU63" s="23"/>
      <c r="AV63" s="23"/>
      <c r="AW63" s="6"/>
      <c r="AX63" s="6"/>
      <c r="AY63" s="6"/>
    </row>
    <row r="64" spans="1:51" ht="12.75" customHeight="1" thickBot="1" x14ac:dyDescent="0.25">
      <c r="A64" s="302"/>
      <c r="B64" s="266"/>
      <c r="C64" s="14"/>
      <c r="D64" s="14"/>
      <c r="E64" s="14"/>
      <c r="F64" s="14"/>
      <c r="G64" s="14"/>
      <c r="H64" s="14"/>
      <c r="I64" s="14"/>
      <c r="J64"/>
      <c r="K64"/>
      <c r="L64" s="26"/>
      <c r="M64" s="18">
        <f t="shared" si="0"/>
        <v>1</v>
      </c>
      <c r="N64" s="31"/>
      <c r="O64" s="8"/>
      <c r="P64" s="8"/>
      <c r="Q64" s="8"/>
      <c r="R64" s="17"/>
      <c r="S64" s="17"/>
      <c r="T64" s="242"/>
      <c r="U64" s="246">
        <f>($C$13&gt;=V64)*W64/1000</f>
        <v>0</v>
      </c>
      <c r="V64" s="249">
        <v>2</v>
      </c>
      <c r="W64" s="250">
        <f>(D14&lt;&gt;1)*X64+(D14=1)*Y64</f>
        <v>0.5</v>
      </c>
      <c r="X64" s="250">
        <v>0.5</v>
      </c>
      <c r="Y64" s="250">
        <v>0.4</v>
      </c>
      <c r="Z64" s="240"/>
      <c r="AA64" s="242"/>
      <c r="AB64" s="6"/>
      <c r="AC64" s="23"/>
      <c r="AD64" s="23"/>
      <c r="AE64" s="23"/>
      <c r="AF64" s="23"/>
      <c r="AG64" s="23"/>
      <c r="AH64" s="23"/>
      <c r="AI64" s="23"/>
      <c r="AJ64" s="23"/>
      <c r="AK64" s="23"/>
      <c r="AL64" s="23"/>
      <c r="AM64" s="23"/>
      <c r="AN64" s="23"/>
      <c r="AO64" s="23"/>
      <c r="AP64" s="23"/>
      <c r="AQ64" s="23"/>
      <c r="AR64" s="23"/>
      <c r="AS64" s="23"/>
      <c r="AT64" s="23"/>
      <c r="AU64" s="23"/>
      <c r="AV64" s="23"/>
      <c r="AW64" s="6"/>
      <c r="AX64" s="6"/>
      <c r="AY64" s="6"/>
    </row>
    <row r="65" spans="1:51" ht="13.9" customHeight="1" x14ac:dyDescent="0.2">
      <c r="A65" s="302"/>
      <c r="B65" s="285" t="s">
        <v>94</v>
      </c>
      <c r="C65" s="25"/>
      <c r="D65" s="25"/>
      <c r="E65" s="25"/>
      <c r="F65" s="25"/>
      <c r="G65" s="25"/>
      <c r="H65" s="25"/>
      <c r="I65" s="25"/>
      <c r="J65" s="25"/>
      <c r="K65" s="24"/>
      <c r="L65" s="26"/>
      <c r="M65" s="18">
        <f t="shared" ref="M65:M71" si="2">$U$56</f>
        <v>1</v>
      </c>
      <c r="N65" s="31"/>
      <c r="O65" s="8"/>
      <c r="P65" s="8"/>
      <c r="Q65" s="8"/>
      <c r="R65" s="8"/>
      <c r="S65" s="8"/>
      <c r="T65" s="242"/>
      <c r="U65" s="246">
        <f t="shared" ref="U65:U71" si="3">($C$13=V65)*W65/1000</f>
        <v>0</v>
      </c>
      <c r="V65" s="249">
        <v>3</v>
      </c>
      <c r="W65" s="250">
        <v>0</v>
      </c>
      <c r="X65" s="250"/>
      <c r="Y65" s="240"/>
      <c r="Z65" s="242"/>
      <c r="AA65" s="242"/>
      <c r="AB65" s="6"/>
      <c r="AC65" s="23"/>
      <c r="AD65" s="23"/>
      <c r="AE65" s="23"/>
      <c r="AF65" s="23"/>
      <c r="AG65" s="23"/>
      <c r="AH65" s="23"/>
      <c r="AI65" s="23"/>
      <c r="AJ65" s="23"/>
      <c r="AK65" s="23"/>
      <c r="AL65" s="23"/>
      <c r="AM65" s="23"/>
      <c r="AN65" s="23"/>
      <c r="AO65" s="23"/>
      <c r="AP65" s="23"/>
      <c r="AQ65" s="23"/>
      <c r="AR65" s="23"/>
      <c r="AS65" s="23"/>
      <c r="AT65" s="23"/>
      <c r="AU65" s="23"/>
      <c r="AV65" s="23"/>
      <c r="AW65" s="6"/>
      <c r="AX65" s="6"/>
      <c r="AY65" s="6"/>
    </row>
    <row r="66" spans="1:51" ht="12.75" customHeight="1" x14ac:dyDescent="0.2">
      <c r="A66" s="302"/>
      <c r="B66" s="15"/>
      <c r="C66" s="14"/>
      <c r="D66" s="14"/>
      <c r="E66" s="14"/>
      <c r="F66" s="14"/>
      <c r="G66" s="14"/>
      <c r="H66" s="14"/>
      <c r="I66" s="14"/>
      <c r="J66" s="14"/>
      <c r="K66" s="22"/>
      <c r="L66" s="26"/>
      <c r="M66" s="18">
        <f t="shared" si="2"/>
        <v>1</v>
      </c>
      <c r="N66" s="6"/>
      <c r="O66" s="8"/>
      <c r="P66" s="8"/>
      <c r="Q66" s="8"/>
      <c r="R66" s="8"/>
      <c r="S66" s="8"/>
      <c r="T66" s="242"/>
      <c r="U66" s="246">
        <f t="shared" si="3"/>
        <v>0</v>
      </c>
      <c r="V66" s="249">
        <v>4</v>
      </c>
      <c r="W66" s="250">
        <v>0</v>
      </c>
      <c r="X66" s="250"/>
      <c r="Y66" s="242"/>
      <c r="Z66" s="242"/>
      <c r="AA66" s="242"/>
      <c r="AB66" s="6"/>
      <c r="AC66" s="23"/>
      <c r="AD66" s="23"/>
      <c r="AE66" s="23"/>
      <c r="AF66" s="23"/>
      <c r="AG66" s="23"/>
      <c r="AH66" s="23"/>
      <c r="AI66" s="23"/>
      <c r="AJ66" s="23"/>
      <c r="AK66" s="23"/>
      <c r="AL66" s="23"/>
      <c r="AM66" s="23"/>
      <c r="AN66" s="23"/>
      <c r="AO66" s="23"/>
      <c r="AP66" s="23"/>
      <c r="AQ66" s="23"/>
      <c r="AR66" s="23"/>
      <c r="AS66" s="23"/>
      <c r="AT66" s="23"/>
      <c r="AU66" s="23"/>
      <c r="AV66" s="23"/>
      <c r="AW66" s="6"/>
      <c r="AX66" s="6"/>
      <c r="AY66" s="6"/>
    </row>
    <row r="67" spans="1:51" ht="12.75" customHeight="1" x14ac:dyDescent="0.2">
      <c r="A67" s="302"/>
      <c r="B67" s="15" t="s">
        <v>95</v>
      </c>
      <c r="C67" s="267"/>
      <c r="D67" s="14"/>
      <c r="E67" s="14"/>
      <c r="F67" s="14"/>
      <c r="G67" s="14"/>
      <c r="H67" s="14"/>
      <c r="I67" s="14"/>
      <c r="J67" s="130" t="s">
        <v>92</v>
      </c>
      <c r="K67" s="264" t="s">
        <v>93</v>
      </c>
      <c r="L67" s="26"/>
      <c r="M67" s="18">
        <f t="shared" si="2"/>
        <v>1</v>
      </c>
      <c r="O67" s="8"/>
      <c r="P67" s="8"/>
      <c r="Q67" s="8"/>
      <c r="R67" s="8"/>
      <c r="S67" s="8"/>
      <c r="T67" s="242"/>
      <c r="U67" s="246">
        <f t="shared" si="3"/>
        <v>0</v>
      </c>
      <c r="V67" s="249">
        <v>5</v>
      </c>
      <c r="W67" s="250">
        <v>0</v>
      </c>
      <c r="X67" s="250"/>
      <c r="Y67" s="242"/>
      <c r="Z67" s="242"/>
      <c r="AA67" s="242"/>
      <c r="AB67" s="6"/>
      <c r="AC67" s="23"/>
      <c r="AD67" s="23"/>
      <c r="AE67" s="23"/>
      <c r="AF67" s="23"/>
      <c r="AG67" s="23"/>
      <c r="AH67" s="23"/>
      <c r="AI67" s="23"/>
      <c r="AJ67" s="23"/>
      <c r="AK67" s="23"/>
      <c r="AL67" s="23"/>
      <c r="AM67" s="23"/>
      <c r="AN67" s="23"/>
      <c r="AO67" s="23"/>
      <c r="AP67" s="23"/>
      <c r="AQ67" s="23"/>
      <c r="AR67" s="23"/>
      <c r="AS67" s="23"/>
      <c r="AT67" s="23"/>
      <c r="AU67" s="23"/>
      <c r="AV67" s="23"/>
      <c r="AW67" s="6"/>
      <c r="AX67" s="6"/>
      <c r="AY67" s="6"/>
    </row>
    <row r="68" spans="1:51" ht="12.75" customHeight="1" x14ac:dyDescent="0.2">
      <c r="A68" s="302"/>
      <c r="B68" s="286" t="s">
        <v>98</v>
      </c>
      <c r="C68" s="268"/>
      <c r="D68" s="20"/>
      <c r="E68" s="20"/>
      <c r="F68" s="20"/>
      <c r="G68" s="20"/>
      <c r="H68" s="20"/>
      <c r="I68" s="14"/>
      <c r="J68" s="273" t="s">
        <v>91</v>
      </c>
      <c r="K68" s="274"/>
      <c r="M68" s="18">
        <f t="shared" si="2"/>
        <v>1</v>
      </c>
      <c r="O68" s="8"/>
      <c r="P68" s="8"/>
      <c r="Q68" s="8"/>
      <c r="R68" s="8"/>
      <c r="S68" s="8"/>
      <c r="T68" s="240"/>
      <c r="U68" s="246">
        <f t="shared" si="3"/>
        <v>0</v>
      </c>
      <c r="V68" s="249">
        <v>6</v>
      </c>
      <c r="W68" s="250">
        <v>0</v>
      </c>
      <c r="X68" s="250"/>
      <c r="Y68" s="242"/>
      <c r="Z68" s="242"/>
      <c r="AA68" s="242"/>
      <c r="AB68" s="6"/>
      <c r="AC68" s="23"/>
      <c r="AD68" s="23"/>
      <c r="AE68" s="23"/>
      <c r="AF68" s="23"/>
      <c r="AG68" s="23"/>
      <c r="AH68" s="23"/>
      <c r="AI68" s="23"/>
      <c r="AJ68" s="23"/>
      <c r="AK68" s="23"/>
      <c r="AL68" s="23"/>
      <c r="AM68" s="23"/>
      <c r="AN68" s="23"/>
      <c r="AO68" s="23"/>
      <c r="AP68" s="23"/>
      <c r="AQ68" s="23"/>
      <c r="AR68" s="23"/>
      <c r="AS68" s="23"/>
      <c r="AT68" s="23"/>
      <c r="AU68" s="23"/>
      <c r="AV68" s="23"/>
      <c r="AW68" s="6"/>
      <c r="AX68" s="6"/>
      <c r="AY68" s="6"/>
    </row>
    <row r="69" spans="1:51" ht="13.15" customHeight="1" x14ac:dyDescent="0.2">
      <c r="A69" s="302"/>
      <c r="B69" s="286" t="s">
        <v>99</v>
      </c>
      <c r="C69" s="269"/>
      <c r="D69" s="262"/>
      <c r="E69" s="262"/>
      <c r="F69" s="262"/>
      <c r="G69" s="262"/>
      <c r="H69" s="262"/>
      <c r="I69" s="14"/>
      <c r="J69" s="273"/>
      <c r="K69" s="274" t="s">
        <v>91</v>
      </c>
      <c r="M69" s="18">
        <f t="shared" si="2"/>
        <v>1</v>
      </c>
      <c r="O69" s="8"/>
      <c r="P69" s="8"/>
      <c r="Q69" s="8"/>
      <c r="R69" s="8"/>
      <c r="S69" s="8"/>
      <c r="T69" s="240"/>
      <c r="U69" s="246">
        <f t="shared" si="3"/>
        <v>0</v>
      </c>
      <c r="V69" s="249">
        <v>7</v>
      </c>
      <c r="W69" s="250">
        <v>0</v>
      </c>
      <c r="X69" s="250"/>
      <c r="Y69" s="242"/>
      <c r="Z69" s="242"/>
      <c r="AA69" s="242"/>
      <c r="AB69" s="6"/>
      <c r="AC69" s="23"/>
      <c r="AD69" s="23"/>
      <c r="AE69" s="23"/>
      <c r="AF69" s="23"/>
      <c r="AG69" s="23"/>
      <c r="AH69" s="23"/>
      <c r="AI69" s="23"/>
      <c r="AJ69" s="23"/>
      <c r="AK69" s="23"/>
      <c r="AL69" s="23"/>
      <c r="AM69" s="23"/>
      <c r="AN69" s="23"/>
      <c r="AO69" s="23"/>
      <c r="AP69" s="23"/>
      <c r="AQ69" s="23"/>
      <c r="AR69" s="23"/>
      <c r="AS69" s="23"/>
      <c r="AT69" s="23"/>
      <c r="AU69" s="23"/>
      <c r="AV69" s="23"/>
      <c r="AW69" s="6"/>
      <c r="AX69" s="6"/>
      <c r="AY69" s="6"/>
    </row>
    <row r="70" spans="1:51" ht="12.6" customHeight="1" x14ac:dyDescent="0.2">
      <c r="A70" s="302"/>
      <c r="B70" s="286" t="s">
        <v>100</v>
      </c>
      <c r="C70" s="269"/>
      <c r="D70" s="262"/>
      <c r="E70" s="262"/>
      <c r="F70" s="262"/>
      <c r="G70" s="262"/>
      <c r="H70" s="262"/>
      <c r="I70" s="14"/>
      <c r="J70" s="273"/>
      <c r="K70" s="274" t="s">
        <v>91</v>
      </c>
      <c r="M70" s="18">
        <f t="shared" si="2"/>
        <v>1</v>
      </c>
      <c r="O70" s="8"/>
      <c r="P70" s="8"/>
      <c r="Q70" s="8"/>
      <c r="R70" s="8"/>
      <c r="S70" s="8"/>
      <c r="T70" s="240"/>
      <c r="U70" s="246">
        <f t="shared" si="3"/>
        <v>0</v>
      </c>
      <c r="V70" s="249">
        <v>8</v>
      </c>
      <c r="W70" s="250">
        <v>0</v>
      </c>
      <c r="X70" s="250"/>
      <c r="Y70" s="240"/>
      <c r="Z70" s="240"/>
      <c r="AA70" s="240"/>
      <c r="AB70" s="7"/>
      <c r="AC70" s="9"/>
      <c r="AD70" s="9"/>
      <c r="AE70" s="9"/>
      <c r="AF70" s="9"/>
      <c r="AG70" s="9"/>
      <c r="AH70" s="9"/>
      <c r="AI70" s="9"/>
      <c r="AJ70" s="9"/>
      <c r="AK70" s="9"/>
      <c r="AL70" s="9"/>
      <c r="AM70" s="9"/>
      <c r="AN70" s="9"/>
      <c r="AO70" s="9"/>
      <c r="AP70" s="9"/>
      <c r="AQ70" s="9"/>
      <c r="AR70" s="9"/>
      <c r="AS70" s="9"/>
      <c r="AT70" s="9"/>
      <c r="AU70" s="9"/>
      <c r="AV70" s="9"/>
    </row>
    <row r="71" spans="1:51" ht="12.6" customHeight="1" thickBot="1" x14ac:dyDescent="0.25">
      <c r="A71" s="16"/>
      <c r="B71" s="13"/>
      <c r="C71" s="12"/>
      <c r="D71" s="12"/>
      <c r="E71" s="12"/>
      <c r="F71" s="12"/>
      <c r="G71" s="12"/>
      <c r="H71" s="12"/>
      <c r="I71" s="12"/>
      <c r="J71" s="12"/>
      <c r="K71" s="11"/>
      <c r="M71" s="18">
        <f t="shared" si="2"/>
        <v>1</v>
      </c>
      <c r="O71" s="8"/>
      <c r="P71" s="8"/>
      <c r="Q71" s="8"/>
      <c r="R71" s="8"/>
      <c r="S71" s="8"/>
      <c r="T71" s="240"/>
      <c r="U71" s="246">
        <f t="shared" si="3"/>
        <v>0</v>
      </c>
      <c r="V71" s="249">
        <v>9</v>
      </c>
      <c r="W71" s="250">
        <v>0</v>
      </c>
      <c r="X71" s="249"/>
      <c r="Y71" s="240"/>
      <c r="Z71" s="240"/>
      <c r="AA71" s="240"/>
      <c r="AB71" s="7"/>
      <c r="AC71" s="9"/>
      <c r="AD71" s="9"/>
      <c r="AE71" s="9"/>
      <c r="AF71" s="9"/>
      <c r="AG71" s="9"/>
      <c r="AH71" s="9"/>
      <c r="AI71" s="9"/>
      <c r="AJ71" s="9"/>
      <c r="AK71" s="9"/>
      <c r="AL71" s="9"/>
      <c r="AM71" s="9"/>
      <c r="AN71" s="9"/>
      <c r="AO71" s="9"/>
      <c r="AP71" s="9"/>
      <c r="AQ71" s="9"/>
      <c r="AR71" s="9"/>
      <c r="AS71" s="9"/>
      <c r="AT71" s="9"/>
      <c r="AU71" s="9"/>
      <c r="AV71" s="9"/>
    </row>
    <row r="72" spans="1:51" ht="12.6" customHeight="1" x14ac:dyDescent="0.2">
      <c r="A72" s="19"/>
      <c r="C72" s="14"/>
      <c r="D72" s="14"/>
      <c r="E72" s="14"/>
      <c r="F72" s="14"/>
      <c r="G72" s="14"/>
      <c r="H72" s="14"/>
      <c r="I72" s="14"/>
      <c r="M72" s="18"/>
      <c r="O72" s="8"/>
      <c r="P72" s="8"/>
      <c r="Q72" s="8"/>
      <c r="R72" s="8"/>
      <c r="S72" s="8"/>
      <c r="T72" s="240"/>
      <c r="U72" s="246"/>
      <c r="V72" s="249"/>
      <c r="W72" s="246"/>
      <c r="X72" s="240"/>
      <c r="Y72" s="240"/>
      <c r="Z72" s="240"/>
      <c r="AA72" s="240"/>
      <c r="AB72" s="7"/>
      <c r="AC72" s="9"/>
      <c r="AD72" s="9"/>
      <c r="AE72" s="9"/>
      <c r="AF72" s="9"/>
      <c r="AG72" s="9"/>
      <c r="AH72" s="9"/>
      <c r="AI72" s="9"/>
      <c r="AJ72" s="9"/>
      <c r="AK72" s="9"/>
      <c r="AL72" s="9"/>
      <c r="AM72" s="9"/>
      <c r="AN72" s="9"/>
      <c r="AO72" s="9"/>
      <c r="AP72" s="9"/>
      <c r="AQ72" s="9"/>
      <c r="AR72" s="9"/>
      <c r="AS72" s="9"/>
      <c r="AT72" s="9"/>
      <c r="AU72" s="9"/>
      <c r="AV72" s="9"/>
    </row>
    <row r="73" spans="1:51" ht="12.6" customHeight="1" x14ac:dyDescent="0.2">
      <c r="A73" s="16"/>
      <c r="L73" s="6"/>
      <c r="O73" s="8"/>
      <c r="P73" s="8"/>
      <c r="Q73" s="8"/>
      <c r="R73" s="8"/>
      <c r="S73" s="8"/>
      <c r="T73" s="240"/>
      <c r="U73" s="246"/>
      <c r="V73" s="246"/>
      <c r="W73" s="246"/>
      <c r="X73" s="240"/>
      <c r="Y73" s="240"/>
      <c r="Z73" s="240"/>
      <c r="AA73" s="240"/>
      <c r="AB73" s="7"/>
      <c r="AC73" s="9"/>
      <c r="AD73" s="9"/>
      <c r="AE73" s="9"/>
      <c r="AF73" s="9"/>
      <c r="AG73" s="9"/>
      <c r="AH73" s="9"/>
      <c r="AI73" s="9"/>
      <c r="AJ73" s="9"/>
      <c r="AK73" s="9"/>
      <c r="AL73" s="9"/>
      <c r="AM73" s="9"/>
      <c r="AN73" s="9"/>
      <c r="AO73" s="9"/>
      <c r="AP73" s="9"/>
      <c r="AQ73" s="9"/>
      <c r="AR73" s="9"/>
      <c r="AS73" s="9"/>
      <c r="AT73" s="9"/>
      <c r="AU73" s="9"/>
      <c r="AV73" s="9"/>
    </row>
    <row r="74" spans="1:51" ht="12.6" customHeight="1" x14ac:dyDescent="0.2">
      <c r="A74" s="6"/>
      <c r="B74"/>
      <c r="C74"/>
      <c r="D74"/>
      <c r="E74"/>
      <c r="F74"/>
      <c r="G74"/>
      <c r="H74"/>
      <c r="I74"/>
      <c r="J74"/>
      <c r="K74"/>
      <c r="O74" s="8"/>
      <c r="P74" s="8"/>
      <c r="Q74" s="8"/>
      <c r="R74" s="8"/>
      <c r="S74" s="8"/>
      <c r="T74" s="240"/>
      <c r="U74" s="249"/>
      <c r="V74" s="249"/>
      <c r="W74" s="246"/>
      <c r="X74" s="240"/>
      <c r="Y74" s="240"/>
      <c r="Z74" s="240"/>
      <c r="AA74" s="240"/>
      <c r="AB74" s="7"/>
      <c r="AC74" s="9"/>
      <c r="AD74" s="9"/>
      <c r="AE74" s="9"/>
      <c r="AF74" s="9"/>
      <c r="AG74" s="9"/>
      <c r="AH74" s="9"/>
      <c r="AI74" s="9"/>
      <c r="AJ74" s="9"/>
      <c r="AK74" s="9"/>
      <c r="AL74" s="9"/>
      <c r="AM74" s="9"/>
      <c r="AN74" s="9"/>
      <c r="AO74" s="9"/>
      <c r="AP74" s="9"/>
      <c r="AQ74" s="9"/>
      <c r="AR74" s="9"/>
      <c r="AS74" s="9"/>
      <c r="AT74" s="9"/>
      <c r="AU74" s="9"/>
      <c r="AV74" s="9"/>
    </row>
    <row r="75" spans="1:51" ht="12.6" customHeight="1" x14ac:dyDescent="0.25">
      <c r="A75" s="6"/>
      <c r="B75"/>
      <c r="C75"/>
      <c r="D75"/>
      <c r="E75"/>
      <c r="F75"/>
      <c r="G75"/>
      <c r="H75"/>
      <c r="I75"/>
      <c r="J75"/>
      <c r="K75"/>
      <c r="O75" s="8"/>
      <c r="P75" s="8"/>
      <c r="Q75" s="8"/>
      <c r="R75" s="8"/>
      <c r="S75" s="8"/>
      <c r="T75" s="240"/>
      <c r="U75" s="251"/>
      <c r="V75" s="251"/>
      <c r="W75" s="240"/>
      <c r="X75" s="240"/>
      <c r="Y75" s="240"/>
      <c r="Z75" s="240"/>
      <c r="AA75" s="240"/>
      <c r="AB75" s="7"/>
      <c r="AC75" s="9"/>
      <c r="AD75" s="9"/>
      <c r="AE75" s="9"/>
      <c r="AF75" s="9"/>
      <c r="AG75" s="9"/>
      <c r="AH75" s="9"/>
      <c r="AI75" s="9"/>
      <c r="AJ75" s="9"/>
      <c r="AK75" s="9"/>
      <c r="AL75" s="9"/>
      <c r="AM75" s="9"/>
      <c r="AN75" s="9"/>
      <c r="AO75" s="9"/>
      <c r="AP75" s="9"/>
      <c r="AQ75" s="9"/>
      <c r="AR75" s="9"/>
      <c r="AS75" s="9"/>
      <c r="AT75" s="9"/>
      <c r="AU75" s="9"/>
      <c r="AV75" s="9"/>
    </row>
    <row r="76" spans="1:51" ht="12.6" customHeight="1" x14ac:dyDescent="0.25">
      <c r="B76"/>
      <c r="C76"/>
      <c r="D76"/>
      <c r="E76"/>
      <c r="F76"/>
      <c r="G76"/>
      <c r="H76"/>
      <c r="I76"/>
      <c r="J76"/>
      <c r="K76"/>
      <c r="O76" s="8"/>
      <c r="P76" s="8"/>
      <c r="Q76" s="8"/>
      <c r="R76" s="8"/>
      <c r="S76" s="8"/>
      <c r="T76" s="240"/>
      <c r="U76" s="251"/>
      <c r="V76" s="251"/>
      <c r="W76" s="240"/>
      <c r="X76" s="240"/>
      <c r="Y76" s="240"/>
      <c r="Z76" s="240"/>
      <c r="AA76" s="240"/>
      <c r="AB76" s="9"/>
      <c r="AC76" s="9"/>
      <c r="AD76" s="9"/>
      <c r="AE76" s="9"/>
      <c r="AF76" s="9"/>
      <c r="AG76" s="9"/>
      <c r="AH76" s="9"/>
      <c r="AI76" s="9"/>
      <c r="AJ76" s="9"/>
      <c r="AK76" s="9"/>
      <c r="AL76" s="9"/>
      <c r="AM76" s="9"/>
      <c r="AN76" s="9"/>
      <c r="AO76" s="9"/>
      <c r="AP76" s="9"/>
      <c r="AQ76" s="9"/>
      <c r="AR76" s="9"/>
      <c r="AS76" s="9"/>
      <c r="AT76" s="9"/>
      <c r="AU76" s="9"/>
      <c r="AV76" s="9"/>
    </row>
    <row r="77" spans="1:51" ht="12.6" customHeight="1" x14ac:dyDescent="0.2">
      <c r="B77"/>
      <c r="C77"/>
      <c r="D77"/>
      <c r="E77"/>
      <c r="F77"/>
      <c r="G77"/>
      <c r="H77"/>
      <c r="I77"/>
      <c r="J77"/>
      <c r="K77"/>
      <c r="O77" s="8"/>
      <c r="P77" s="8"/>
      <c r="Q77" s="8"/>
      <c r="R77" s="8"/>
      <c r="S77" s="8"/>
      <c r="T77" s="240"/>
      <c r="U77" s="240"/>
      <c r="V77" s="240"/>
      <c r="W77" s="240"/>
      <c r="X77" s="240"/>
      <c r="Y77" s="240"/>
      <c r="Z77" s="240"/>
      <c r="AA77" s="240"/>
      <c r="AB77" s="9"/>
      <c r="AC77" s="9"/>
      <c r="AD77" s="9"/>
      <c r="AE77" s="9"/>
      <c r="AF77" s="9"/>
      <c r="AG77" s="9"/>
      <c r="AH77" s="9"/>
      <c r="AI77" s="9"/>
      <c r="AJ77" s="9"/>
      <c r="AK77" s="9"/>
      <c r="AL77" s="9"/>
      <c r="AM77" s="9"/>
      <c r="AN77" s="9"/>
      <c r="AO77" s="9"/>
      <c r="AP77" s="9"/>
      <c r="AQ77" s="9"/>
      <c r="AR77" s="9"/>
      <c r="AS77" s="9"/>
      <c r="AT77" s="9"/>
      <c r="AU77" s="9"/>
      <c r="AV77" s="9"/>
    </row>
    <row r="78" spans="1:51" ht="12.6" customHeight="1" x14ac:dyDescent="0.2">
      <c r="B78"/>
      <c r="C78"/>
      <c r="D78"/>
      <c r="E78"/>
      <c r="F78"/>
      <c r="G78"/>
      <c r="H78"/>
      <c r="I78"/>
      <c r="J78"/>
      <c r="K78"/>
      <c r="O78" s="8"/>
      <c r="P78" s="8"/>
      <c r="Q78" s="8"/>
      <c r="R78" s="8"/>
      <c r="S78" s="8"/>
      <c r="T78" s="240"/>
      <c r="U78" s="240"/>
      <c r="V78" s="240"/>
      <c r="W78" s="240"/>
      <c r="X78" s="240"/>
      <c r="Y78" s="240"/>
      <c r="Z78" s="240"/>
      <c r="AA78" s="240"/>
      <c r="AB78" s="9"/>
      <c r="AC78" s="9"/>
      <c r="AD78" s="9"/>
      <c r="AE78" s="9"/>
      <c r="AF78" s="9"/>
      <c r="AG78" s="9"/>
      <c r="AH78" s="9"/>
      <c r="AI78" s="9"/>
      <c r="AJ78" s="9"/>
      <c r="AK78" s="9"/>
      <c r="AL78" s="9"/>
      <c r="AM78" s="9"/>
      <c r="AN78" s="9"/>
      <c r="AO78" s="9"/>
      <c r="AP78" s="9"/>
      <c r="AQ78" s="9"/>
      <c r="AR78" s="9"/>
      <c r="AS78" s="9"/>
      <c r="AT78" s="9"/>
      <c r="AU78" s="9"/>
      <c r="AV78" s="9"/>
    </row>
    <row r="79" spans="1:51" ht="12.6" customHeight="1" x14ac:dyDescent="0.2">
      <c r="B79"/>
      <c r="C79"/>
      <c r="D79"/>
      <c r="E79"/>
      <c r="F79"/>
      <c r="G79"/>
      <c r="H79"/>
      <c r="I79"/>
      <c r="J79"/>
      <c r="K79"/>
      <c r="O79" s="8"/>
      <c r="P79" s="8"/>
      <c r="Q79" s="8"/>
      <c r="R79" s="8"/>
      <c r="S79" s="8"/>
      <c r="T79" s="240"/>
      <c r="U79" s="240"/>
      <c r="V79" s="240"/>
      <c r="W79" s="240"/>
      <c r="X79" s="240"/>
      <c r="Y79" s="240"/>
      <c r="Z79" s="240"/>
      <c r="AA79" s="240"/>
      <c r="AB79" s="9"/>
      <c r="AC79" s="9"/>
      <c r="AD79" s="9"/>
      <c r="AE79" s="9"/>
      <c r="AF79" s="9"/>
      <c r="AG79" s="9"/>
      <c r="AH79" s="9"/>
      <c r="AI79" s="9"/>
      <c r="AJ79" s="9"/>
      <c r="AK79" s="9"/>
      <c r="AL79" s="9"/>
      <c r="AM79" s="9"/>
      <c r="AN79" s="9"/>
      <c r="AO79" s="9"/>
      <c r="AP79" s="9"/>
      <c r="AQ79" s="9"/>
      <c r="AR79" s="9"/>
      <c r="AS79" s="9"/>
      <c r="AT79" s="9"/>
      <c r="AU79" s="9"/>
      <c r="AV79" s="9"/>
    </row>
    <row r="80" spans="1:51" ht="12.6" customHeight="1" x14ac:dyDescent="0.25">
      <c r="O80" s="8"/>
      <c r="P80" s="8"/>
      <c r="Q80" s="8"/>
      <c r="R80" s="8"/>
      <c r="S80" s="8"/>
      <c r="T80" s="240"/>
      <c r="U80" s="251"/>
      <c r="V80" s="251"/>
      <c r="W80" s="240"/>
      <c r="X80" s="240"/>
      <c r="Y80" s="240"/>
      <c r="Z80" s="240"/>
      <c r="AA80" s="240"/>
      <c r="AB80" s="9"/>
      <c r="AC80" s="9"/>
      <c r="AD80" s="9"/>
      <c r="AE80" s="9"/>
      <c r="AF80" s="9"/>
      <c r="AG80" s="9"/>
      <c r="AH80" s="9"/>
      <c r="AI80" s="9"/>
      <c r="AJ80" s="9"/>
      <c r="AK80" s="9"/>
      <c r="AL80" s="9"/>
      <c r="AM80" s="9"/>
      <c r="AN80" s="9"/>
      <c r="AO80" s="9"/>
      <c r="AP80" s="9"/>
      <c r="AQ80" s="9"/>
      <c r="AR80" s="9"/>
      <c r="AS80" s="9"/>
      <c r="AT80" s="9"/>
      <c r="AU80" s="9"/>
      <c r="AV80" s="9"/>
    </row>
    <row r="81" spans="2:48" ht="12.6" customHeight="1" x14ac:dyDescent="0.25">
      <c r="O81" s="8"/>
      <c r="P81" s="8"/>
      <c r="Q81" s="8"/>
      <c r="R81" s="8"/>
      <c r="S81" s="8"/>
      <c r="T81" s="240"/>
      <c r="U81" s="251"/>
      <c r="V81" s="251"/>
      <c r="W81" s="240"/>
      <c r="X81" s="240"/>
      <c r="Y81" s="240"/>
      <c r="Z81" s="240"/>
      <c r="AA81" s="240"/>
      <c r="AB81" s="9"/>
      <c r="AC81" s="9"/>
      <c r="AD81" s="9"/>
      <c r="AE81" s="9"/>
      <c r="AF81" s="9"/>
      <c r="AG81" s="9"/>
      <c r="AH81" s="9"/>
      <c r="AI81" s="9"/>
      <c r="AJ81" s="9"/>
      <c r="AK81" s="9"/>
      <c r="AL81" s="9"/>
      <c r="AM81" s="9"/>
      <c r="AN81" s="9"/>
      <c r="AO81" s="9"/>
      <c r="AP81" s="9"/>
      <c r="AQ81" s="9"/>
      <c r="AR81" s="9"/>
      <c r="AS81" s="9"/>
      <c r="AT81" s="9"/>
      <c r="AU81" s="9"/>
      <c r="AV81" s="9"/>
    </row>
    <row r="82" spans="2:48" ht="15" customHeight="1" x14ac:dyDescent="0.25">
      <c r="O82" s="8"/>
      <c r="P82" s="8"/>
      <c r="Q82" s="8"/>
      <c r="R82" s="8"/>
      <c r="S82" s="8"/>
      <c r="T82" s="240"/>
      <c r="U82" s="251"/>
      <c r="V82" s="251"/>
      <c r="W82" s="240"/>
      <c r="X82" s="240"/>
      <c r="Y82" s="240"/>
      <c r="Z82" s="240"/>
      <c r="AA82" s="240"/>
      <c r="AB82" s="9"/>
      <c r="AC82" s="9"/>
      <c r="AD82" s="9"/>
      <c r="AE82" s="9"/>
      <c r="AF82" s="9"/>
      <c r="AG82" s="9"/>
      <c r="AH82" s="9"/>
      <c r="AI82" s="9"/>
      <c r="AJ82" s="9"/>
      <c r="AK82" s="9"/>
      <c r="AL82" s="9"/>
      <c r="AM82" s="9"/>
      <c r="AN82" s="9"/>
      <c r="AO82" s="9"/>
      <c r="AP82" s="9"/>
      <c r="AQ82" s="9"/>
      <c r="AR82" s="9"/>
      <c r="AS82" s="9"/>
      <c r="AT82" s="9"/>
      <c r="AU82" s="9"/>
      <c r="AV82" s="9"/>
    </row>
    <row r="83" spans="2:48" ht="12.75" customHeight="1" x14ac:dyDescent="0.25">
      <c r="B83" s="10"/>
      <c r="C83" s="10"/>
      <c r="D83" s="10"/>
      <c r="E83" s="10"/>
      <c r="F83" s="10"/>
      <c r="G83" s="10"/>
      <c r="H83" s="10"/>
      <c r="I83" s="10"/>
      <c r="J83" s="10"/>
      <c r="K83" s="10"/>
      <c r="O83" s="8"/>
      <c r="P83" s="8"/>
      <c r="Q83" s="8"/>
      <c r="R83" s="8"/>
      <c r="S83" s="8"/>
      <c r="T83" s="240"/>
      <c r="U83" s="251"/>
      <c r="V83" s="251"/>
      <c r="W83" s="240"/>
      <c r="X83" s="240"/>
      <c r="Y83" s="240"/>
      <c r="Z83" s="240"/>
      <c r="AA83" s="240"/>
      <c r="AB83" s="9"/>
      <c r="AC83" s="9"/>
      <c r="AD83" s="9"/>
      <c r="AE83" s="9"/>
      <c r="AF83" s="9"/>
      <c r="AG83" s="9"/>
      <c r="AH83" s="9"/>
      <c r="AI83" s="9"/>
      <c r="AJ83" s="9"/>
      <c r="AK83" s="9"/>
      <c r="AL83" s="9"/>
      <c r="AM83" s="9"/>
      <c r="AN83" s="9"/>
      <c r="AO83" s="9"/>
      <c r="AP83" s="9"/>
      <c r="AQ83" s="9"/>
      <c r="AR83" s="9"/>
      <c r="AS83" s="9"/>
      <c r="AT83" s="9"/>
      <c r="AU83" s="9"/>
      <c r="AV83" s="9"/>
    </row>
    <row r="84" spans="2:48" ht="15.75" x14ac:dyDescent="0.25">
      <c r="B84" s="10"/>
      <c r="C84" s="10"/>
      <c r="D84" s="10"/>
      <c r="E84" s="10"/>
      <c r="F84" s="10"/>
      <c r="G84" s="10"/>
      <c r="H84" s="10"/>
      <c r="I84" s="10"/>
      <c r="J84" s="10"/>
      <c r="K84" s="10"/>
      <c r="O84" s="8"/>
      <c r="P84" s="8"/>
      <c r="Q84" s="8"/>
      <c r="R84" s="8"/>
      <c r="S84" s="8"/>
      <c r="T84" s="240"/>
      <c r="U84" s="251"/>
      <c r="V84" s="251"/>
      <c r="W84" s="240"/>
      <c r="X84" s="240"/>
      <c r="Y84" s="240"/>
      <c r="Z84" s="240"/>
      <c r="AA84" s="240"/>
      <c r="AB84" s="9"/>
      <c r="AC84" s="9"/>
      <c r="AD84" s="9"/>
      <c r="AE84" s="9"/>
      <c r="AF84" s="9"/>
      <c r="AG84" s="9"/>
      <c r="AH84" s="9"/>
      <c r="AI84" s="9"/>
      <c r="AJ84" s="9"/>
      <c r="AK84" s="9"/>
      <c r="AL84" s="9"/>
      <c r="AM84" s="9"/>
      <c r="AN84" s="9"/>
      <c r="AO84" s="9"/>
      <c r="AP84" s="9"/>
      <c r="AQ84" s="9"/>
      <c r="AR84" s="9"/>
      <c r="AS84" s="9"/>
      <c r="AT84" s="9"/>
      <c r="AU84" s="9"/>
      <c r="AV84" s="9"/>
    </row>
    <row r="85" spans="2:48" ht="13.9" customHeight="1" x14ac:dyDescent="0.25">
      <c r="B85" s="10"/>
      <c r="C85" s="10"/>
      <c r="D85" s="10"/>
      <c r="E85" s="10"/>
      <c r="F85" s="10"/>
      <c r="G85" s="10"/>
      <c r="H85" s="10"/>
      <c r="I85" s="10"/>
      <c r="J85" s="10"/>
      <c r="K85" s="10"/>
      <c r="O85" s="8"/>
      <c r="P85" s="8"/>
      <c r="Q85" s="8"/>
      <c r="R85" s="8"/>
      <c r="S85" s="8"/>
      <c r="T85" s="240"/>
      <c r="U85" s="251"/>
      <c r="V85" s="251"/>
      <c r="W85" s="240"/>
      <c r="X85" s="240"/>
      <c r="Y85" s="240"/>
      <c r="Z85" s="240"/>
      <c r="AA85" s="240"/>
      <c r="AB85" s="9"/>
      <c r="AC85" s="9"/>
      <c r="AD85" s="9"/>
      <c r="AE85" s="9"/>
      <c r="AF85" s="9"/>
      <c r="AG85" s="9"/>
      <c r="AH85" s="9"/>
      <c r="AI85" s="9"/>
      <c r="AJ85" s="9"/>
      <c r="AK85" s="9"/>
      <c r="AL85" s="9"/>
      <c r="AM85" s="9"/>
      <c r="AN85" s="9"/>
      <c r="AO85" s="9"/>
      <c r="AP85" s="9"/>
      <c r="AQ85" s="9"/>
      <c r="AR85" s="9"/>
      <c r="AS85" s="9"/>
      <c r="AT85" s="9"/>
      <c r="AU85" s="9"/>
      <c r="AV85" s="9"/>
    </row>
    <row r="86" spans="2:48" ht="15.75" x14ac:dyDescent="0.25">
      <c r="B86" s="10"/>
      <c r="C86" s="10"/>
      <c r="D86" s="10"/>
      <c r="E86" s="10"/>
      <c r="F86" s="10"/>
      <c r="G86" s="10"/>
      <c r="H86" s="10"/>
      <c r="I86" s="10"/>
      <c r="J86" s="10"/>
      <c r="K86" s="10"/>
      <c r="O86" s="8"/>
      <c r="P86" s="8"/>
      <c r="Q86" s="8"/>
      <c r="R86" s="8"/>
      <c r="S86" s="8"/>
      <c r="T86" s="240"/>
      <c r="U86" s="251"/>
      <c r="V86" s="251"/>
      <c r="W86" s="240"/>
      <c r="X86" s="240"/>
      <c r="Y86" s="240"/>
      <c r="Z86" s="240"/>
      <c r="AA86" s="240"/>
      <c r="AB86" s="9"/>
      <c r="AC86" s="9"/>
      <c r="AD86" s="9"/>
      <c r="AE86" s="9"/>
      <c r="AF86" s="9"/>
      <c r="AG86" s="9"/>
      <c r="AH86" s="9"/>
      <c r="AI86" s="9"/>
      <c r="AJ86" s="9"/>
      <c r="AK86" s="9"/>
      <c r="AL86" s="9"/>
      <c r="AM86" s="9"/>
      <c r="AN86" s="9"/>
      <c r="AO86" s="9"/>
      <c r="AP86" s="9"/>
      <c r="AQ86" s="9"/>
      <c r="AR86" s="9"/>
      <c r="AS86" s="9"/>
      <c r="AT86" s="9"/>
      <c r="AU86" s="9"/>
      <c r="AV86" s="9"/>
    </row>
    <row r="87" spans="2:48" ht="13.9" customHeight="1" x14ac:dyDescent="0.2">
      <c r="B87" s="10"/>
      <c r="C87" s="10"/>
      <c r="D87" s="10"/>
      <c r="E87" s="10"/>
      <c r="F87" s="10"/>
      <c r="G87" s="10"/>
      <c r="H87" s="10"/>
      <c r="I87" s="10"/>
      <c r="J87" s="10"/>
      <c r="K87" s="10"/>
      <c r="T87" s="240"/>
      <c r="U87" s="240"/>
      <c r="V87" s="240"/>
      <c r="W87" s="240"/>
      <c r="X87" s="240"/>
      <c r="Y87" s="240"/>
      <c r="Z87" s="240"/>
      <c r="AA87" s="240"/>
      <c r="AB87" s="9"/>
      <c r="AC87" s="9"/>
      <c r="AD87" s="9"/>
      <c r="AE87" s="9"/>
      <c r="AF87" s="9"/>
      <c r="AG87" s="9"/>
      <c r="AH87" s="9"/>
      <c r="AI87" s="9"/>
      <c r="AJ87" s="9"/>
      <c r="AK87" s="9"/>
      <c r="AL87" s="9"/>
      <c r="AM87" s="9"/>
      <c r="AN87" s="9"/>
      <c r="AO87" s="9"/>
      <c r="AP87" s="9"/>
      <c r="AQ87" s="9"/>
      <c r="AR87" s="9"/>
      <c r="AS87" s="9"/>
      <c r="AT87" s="9"/>
      <c r="AU87" s="9"/>
      <c r="AV87" s="9"/>
    </row>
    <row r="88" spans="2:48" ht="15.6" customHeight="1" x14ac:dyDescent="0.25">
      <c r="B88" s="10"/>
      <c r="C88" s="10"/>
      <c r="D88" s="10"/>
      <c r="E88" s="10"/>
      <c r="F88" s="10"/>
      <c r="G88" s="10"/>
      <c r="H88" s="10"/>
      <c r="I88" s="10"/>
      <c r="J88" s="10"/>
      <c r="K88" s="10"/>
      <c r="T88" s="240"/>
      <c r="U88" s="251"/>
      <c r="V88" s="251"/>
      <c r="W88" s="240"/>
      <c r="X88" s="240"/>
      <c r="Y88" s="240"/>
      <c r="Z88" s="240"/>
      <c r="AA88" s="240"/>
      <c r="AB88" s="9"/>
      <c r="AC88" s="9"/>
      <c r="AD88" s="9"/>
      <c r="AE88" s="9"/>
      <c r="AF88" s="9"/>
      <c r="AG88" s="7"/>
      <c r="AH88" s="7"/>
      <c r="AI88" s="7"/>
      <c r="AJ88" s="7"/>
      <c r="AK88" s="7"/>
      <c r="AL88" s="7"/>
      <c r="AM88" s="7"/>
      <c r="AN88" s="7"/>
      <c r="AO88" s="7"/>
      <c r="AP88" s="7"/>
      <c r="AQ88" s="7"/>
      <c r="AR88" s="7"/>
      <c r="AS88" s="7"/>
      <c r="AT88" s="7"/>
      <c r="AU88" s="7"/>
      <c r="AV88" s="7"/>
    </row>
    <row r="89" spans="2:48" ht="15.75" x14ac:dyDescent="0.25">
      <c r="B89" s="10"/>
      <c r="C89" s="10"/>
      <c r="D89" s="10"/>
      <c r="E89" s="10"/>
      <c r="F89" s="10"/>
      <c r="G89" s="10"/>
      <c r="H89" s="10"/>
      <c r="I89" s="10"/>
      <c r="J89" s="10"/>
      <c r="K89" s="10"/>
      <c r="T89" s="240"/>
      <c r="U89" s="251"/>
      <c r="V89" s="251"/>
      <c r="W89" s="240"/>
      <c r="X89" s="240"/>
      <c r="Y89" s="240"/>
      <c r="Z89" s="240"/>
      <c r="AA89" s="240"/>
      <c r="AB89" s="9"/>
      <c r="AC89" s="9"/>
      <c r="AD89" s="9"/>
      <c r="AE89" s="9"/>
      <c r="AF89" s="9"/>
      <c r="AG89" s="7"/>
      <c r="AH89" s="7"/>
      <c r="AI89" s="7"/>
      <c r="AJ89" s="7"/>
      <c r="AK89" s="7"/>
      <c r="AL89" s="7"/>
      <c r="AM89" s="7"/>
      <c r="AN89" s="7"/>
      <c r="AO89" s="7"/>
      <c r="AP89" s="7"/>
      <c r="AQ89" s="7"/>
      <c r="AR89" s="7"/>
      <c r="AS89" s="7"/>
      <c r="AT89" s="7"/>
      <c r="AU89" s="7"/>
      <c r="AV89" s="7"/>
    </row>
    <row r="90" spans="2:48" ht="15.6" customHeight="1" x14ac:dyDescent="0.25">
      <c r="B90" s="10"/>
      <c r="C90" s="10"/>
      <c r="D90" s="10"/>
      <c r="E90" s="10"/>
      <c r="F90" s="10"/>
      <c r="G90" s="10"/>
      <c r="H90" s="10"/>
      <c r="I90" s="10"/>
      <c r="J90" s="10"/>
      <c r="K90" s="10"/>
      <c r="T90" s="240"/>
      <c r="U90" s="251"/>
      <c r="V90" s="251"/>
      <c r="W90" s="240"/>
      <c r="X90" s="240"/>
      <c r="Y90" s="240"/>
      <c r="Z90" s="240"/>
      <c r="AA90" s="240"/>
      <c r="AB90" s="9"/>
      <c r="AC90" s="9"/>
      <c r="AD90" s="9"/>
      <c r="AE90" s="9"/>
      <c r="AF90" s="9"/>
      <c r="AG90" s="7"/>
      <c r="AH90" s="7"/>
      <c r="AI90" s="7"/>
      <c r="AJ90" s="7"/>
      <c r="AK90" s="7"/>
      <c r="AL90" s="7"/>
      <c r="AM90" s="7"/>
      <c r="AN90" s="7"/>
      <c r="AO90" s="7"/>
      <c r="AP90" s="7"/>
      <c r="AQ90" s="7"/>
      <c r="AR90" s="7"/>
      <c r="AS90" s="7"/>
      <c r="AT90" s="7"/>
      <c r="AU90" s="7"/>
      <c r="AV90" s="7"/>
    </row>
    <row r="91" spans="2:48" ht="15.6" customHeight="1" x14ac:dyDescent="0.25">
      <c r="B91" s="10"/>
      <c r="C91" s="10"/>
      <c r="D91" s="10"/>
      <c r="E91" s="10"/>
      <c r="F91" s="10"/>
      <c r="G91" s="10"/>
      <c r="H91" s="10"/>
      <c r="I91" s="10"/>
      <c r="J91" s="10"/>
      <c r="K91" s="10"/>
      <c r="T91" s="240"/>
      <c r="U91" s="251"/>
      <c r="V91" s="251"/>
      <c r="W91" s="240"/>
      <c r="X91" s="240"/>
      <c r="Y91" s="240"/>
      <c r="Z91" s="240"/>
      <c r="AA91" s="240"/>
      <c r="AB91" s="9"/>
      <c r="AC91" s="9"/>
      <c r="AD91" s="9"/>
      <c r="AE91" s="9"/>
      <c r="AF91" s="9"/>
      <c r="AG91" s="7"/>
      <c r="AH91" s="7"/>
      <c r="AI91" s="7"/>
      <c r="AJ91" s="7"/>
      <c r="AK91" s="7"/>
      <c r="AL91" s="7"/>
      <c r="AM91" s="7"/>
      <c r="AN91" s="7"/>
      <c r="AO91" s="7"/>
      <c r="AP91" s="7"/>
      <c r="AQ91" s="7"/>
      <c r="AR91" s="7"/>
      <c r="AS91" s="7"/>
      <c r="AT91" s="7"/>
      <c r="AU91" s="7"/>
      <c r="AV91" s="7"/>
    </row>
    <row r="92" spans="2:48" ht="15.6" customHeight="1" x14ac:dyDescent="0.25">
      <c r="B92" s="10"/>
      <c r="C92" s="10"/>
      <c r="D92" s="10"/>
      <c r="E92" s="10"/>
      <c r="F92" s="10"/>
      <c r="G92" s="10"/>
      <c r="H92" s="10"/>
      <c r="I92" s="10"/>
      <c r="J92" s="10"/>
      <c r="K92" s="10"/>
      <c r="T92" s="240"/>
      <c r="U92" s="251"/>
      <c r="V92" s="251"/>
      <c r="W92" s="240"/>
      <c r="X92" s="240"/>
      <c r="Y92" s="240"/>
      <c r="Z92" s="240"/>
      <c r="AA92" s="240"/>
      <c r="AB92" s="9"/>
      <c r="AC92" s="9"/>
      <c r="AD92" s="9"/>
      <c r="AE92" s="9"/>
      <c r="AF92" s="9"/>
      <c r="AG92" s="7"/>
      <c r="AH92" s="7"/>
      <c r="AI92" s="7"/>
      <c r="AJ92" s="7"/>
      <c r="AK92" s="7"/>
      <c r="AL92" s="7"/>
      <c r="AM92" s="7"/>
      <c r="AN92" s="7"/>
      <c r="AO92" s="7"/>
      <c r="AP92" s="7"/>
      <c r="AQ92" s="7"/>
      <c r="AR92" s="7"/>
      <c r="AS92" s="7"/>
      <c r="AT92" s="7"/>
      <c r="AU92" s="7"/>
      <c r="AV92" s="7"/>
    </row>
    <row r="93" spans="2:48" x14ac:dyDescent="0.2">
      <c r="T93" s="240"/>
      <c r="U93" s="240"/>
      <c r="V93" s="240"/>
      <c r="W93" s="240"/>
      <c r="X93" s="240"/>
      <c r="Y93" s="240"/>
      <c r="Z93" s="240"/>
      <c r="AA93" s="240"/>
      <c r="AB93" s="9"/>
      <c r="AC93" s="9"/>
      <c r="AD93" s="9"/>
      <c r="AE93" s="9"/>
      <c r="AF93" s="9"/>
      <c r="AG93" s="7"/>
      <c r="AH93" s="7"/>
      <c r="AI93" s="7"/>
      <c r="AJ93" s="7"/>
      <c r="AK93" s="7"/>
      <c r="AL93" s="7"/>
      <c r="AM93" s="7"/>
      <c r="AN93" s="7"/>
      <c r="AO93" s="7"/>
      <c r="AP93" s="7"/>
      <c r="AQ93" s="7"/>
      <c r="AR93" s="7"/>
      <c r="AS93" s="7"/>
      <c r="AT93" s="7"/>
      <c r="AU93" s="7"/>
      <c r="AV93" s="7"/>
    </row>
    <row r="94" spans="2:48" ht="15.6" customHeight="1" x14ac:dyDescent="0.25">
      <c r="T94" s="240"/>
      <c r="U94" s="251"/>
      <c r="V94" s="251"/>
      <c r="W94" s="240"/>
      <c r="X94" s="240"/>
      <c r="Y94" s="240"/>
      <c r="Z94" s="240"/>
      <c r="AA94" s="240"/>
      <c r="AB94" s="9"/>
      <c r="AC94" s="9"/>
      <c r="AD94" s="9"/>
      <c r="AE94" s="9"/>
      <c r="AF94" s="9"/>
      <c r="AG94" s="7"/>
      <c r="AH94" s="7"/>
      <c r="AI94" s="7"/>
      <c r="AJ94" s="7"/>
      <c r="AK94" s="7"/>
      <c r="AL94" s="7"/>
      <c r="AM94" s="7"/>
      <c r="AN94" s="7"/>
      <c r="AO94" s="7"/>
      <c r="AP94" s="7"/>
      <c r="AQ94" s="7"/>
      <c r="AR94" s="7"/>
      <c r="AS94" s="7"/>
      <c r="AT94" s="7"/>
      <c r="AU94" s="7"/>
      <c r="AV94" s="7"/>
    </row>
    <row r="95" spans="2:48" ht="15.75" x14ac:dyDescent="0.25">
      <c r="T95" s="240"/>
      <c r="U95" s="251"/>
      <c r="V95" s="251"/>
      <c r="W95" s="240"/>
      <c r="X95" s="240"/>
      <c r="Y95" s="240"/>
      <c r="Z95" s="240"/>
      <c r="AA95" s="240"/>
      <c r="AB95" s="9"/>
      <c r="AC95" s="9"/>
      <c r="AD95" s="9"/>
      <c r="AE95" s="9"/>
      <c r="AF95" s="9"/>
      <c r="AG95" s="7"/>
      <c r="AH95" s="7"/>
      <c r="AI95" s="7"/>
      <c r="AJ95" s="7"/>
      <c r="AK95" s="7"/>
      <c r="AL95" s="7"/>
      <c r="AM95" s="7"/>
      <c r="AN95" s="7"/>
      <c r="AO95" s="7"/>
      <c r="AP95" s="7"/>
      <c r="AQ95" s="7"/>
      <c r="AR95" s="7"/>
      <c r="AS95" s="7"/>
      <c r="AT95" s="7"/>
      <c r="AU95" s="7"/>
      <c r="AV95" s="7"/>
    </row>
    <row r="96" spans="2:48" ht="15.75" x14ac:dyDescent="0.25">
      <c r="T96" s="240"/>
      <c r="U96" s="251"/>
      <c r="V96" s="251"/>
      <c r="W96" s="240"/>
      <c r="X96" s="240"/>
      <c r="Y96" s="240"/>
      <c r="Z96" s="240"/>
      <c r="AA96" s="240"/>
      <c r="AB96" s="9"/>
      <c r="AC96" s="9"/>
      <c r="AD96" s="9"/>
      <c r="AE96" s="9"/>
      <c r="AF96" s="9"/>
      <c r="AG96" s="7"/>
      <c r="AH96" s="7"/>
      <c r="AI96" s="7"/>
      <c r="AJ96" s="7"/>
      <c r="AK96" s="7"/>
      <c r="AL96" s="7"/>
      <c r="AM96" s="7"/>
      <c r="AN96" s="7"/>
      <c r="AO96" s="7"/>
      <c r="AP96" s="7"/>
      <c r="AQ96" s="7"/>
      <c r="AR96" s="7"/>
      <c r="AS96" s="7"/>
      <c r="AT96" s="7"/>
      <c r="AU96" s="7"/>
      <c r="AV96" s="7"/>
    </row>
    <row r="97" spans="20:48" ht="15.75" x14ac:dyDescent="0.25">
      <c r="T97" s="240"/>
      <c r="U97" s="251"/>
      <c r="V97" s="251"/>
      <c r="W97" s="240"/>
      <c r="X97" s="240"/>
      <c r="Y97" s="240"/>
      <c r="Z97" s="240"/>
      <c r="AA97" s="240"/>
      <c r="AB97" s="9"/>
      <c r="AC97" s="9"/>
      <c r="AD97" s="9"/>
      <c r="AE97" s="9"/>
      <c r="AF97" s="9"/>
      <c r="AG97" s="7"/>
      <c r="AH97" s="7"/>
      <c r="AI97" s="7"/>
      <c r="AJ97" s="7"/>
      <c r="AK97" s="7"/>
      <c r="AL97" s="7"/>
      <c r="AM97" s="7"/>
      <c r="AN97" s="7"/>
      <c r="AO97" s="7"/>
      <c r="AP97" s="7"/>
      <c r="AQ97" s="7"/>
      <c r="AR97" s="7"/>
      <c r="AS97" s="7"/>
      <c r="AT97" s="7"/>
      <c r="AU97" s="7"/>
      <c r="AV97" s="7"/>
    </row>
    <row r="98" spans="20:48" ht="16.149999999999999" customHeight="1" x14ac:dyDescent="0.25">
      <c r="T98" s="240"/>
      <c r="U98" s="251"/>
      <c r="V98" s="251"/>
      <c r="W98" s="240"/>
      <c r="X98" s="240"/>
      <c r="Y98" s="240"/>
      <c r="Z98" s="240"/>
      <c r="AA98" s="240"/>
      <c r="AB98" s="9"/>
      <c r="AC98" s="9"/>
      <c r="AD98" s="9"/>
      <c r="AE98" s="9"/>
      <c r="AF98" s="9"/>
      <c r="AG98" s="7"/>
      <c r="AH98" s="7"/>
      <c r="AI98" s="7"/>
      <c r="AJ98" s="7"/>
      <c r="AK98" s="7"/>
      <c r="AL98" s="7"/>
      <c r="AM98" s="7"/>
      <c r="AN98" s="7"/>
      <c r="AO98" s="7"/>
      <c r="AP98" s="7"/>
      <c r="AQ98" s="7"/>
      <c r="AR98" s="7"/>
      <c r="AS98" s="7"/>
      <c r="AT98" s="7"/>
      <c r="AU98" s="7"/>
      <c r="AV98" s="7"/>
    </row>
    <row r="99" spans="20:48" x14ac:dyDescent="0.2">
      <c r="T99" s="240"/>
      <c r="U99" s="240"/>
      <c r="V99" s="240"/>
      <c r="W99" s="240"/>
      <c r="X99" s="240"/>
      <c r="Y99" s="240"/>
      <c r="Z99" s="240"/>
      <c r="AA99" s="240"/>
      <c r="AB99" s="9"/>
      <c r="AC99" s="9"/>
      <c r="AD99" s="9"/>
      <c r="AE99" s="9"/>
      <c r="AF99" s="9"/>
      <c r="AG99" s="7"/>
      <c r="AH99" s="7"/>
      <c r="AI99" s="7"/>
      <c r="AJ99" s="7"/>
      <c r="AK99" s="7"/>
      <c r="AL99" s="7"/>
      <c r="AM99" s="7"/>
      <c r="AN99" s="7"/>
      <c r="AO99" s="7"/>
      <c r="AP99" s="7"/>
      <c r="AQ99" s="7"/>
      <c r="AR99" s="7"/>
      <c r="AS99" s="7"/>
      <c r="AT99" s="7"/>
      <c r="AU99" s="7"/>
      <c r="AV99" s="7"/>
    </row>
    <row r="100" spans="20:48" x14ac:dyDescent="0.2">
      <c r="T100" s="240"/>
      <c r="U100" s="240"/>
      <c r="V100" s="240"/>
      <c r="W100" s="240"/>
      <c r="X100" s="240"/>
      <c r="Y100" s="240"/>
      <c r="Z100" s="240"/>
      <c r="AA100" s="240"/>
      <c r="AB100" s="9"/>
      <c r="AC100" s="9"/>
      <c r="AD100" s="9"/>
      <c r="AE100" s="9"/>
      <c r="AF100" s="9"/>
      <c r="AG100" s="7"/>
      <c r="AH100" s="7"/>
      <c r="AI100" s="7"/>
      <c r="AJ100" s="7"/>
      <c r="AK100" s="7"/>
      <c r="AL100" s="7"/>
      <c r="AM100" s="7"/>
      <c r="AN100" s="7"/>
      <c r="AO100" s="7"/>
      <c r="AP100" s="7"/>
      <c r="AQ100" s="7"/>
      <c r="AR100" s="7"/>
      <c r="AS100" s="7"/>
      <c r="AT100" s="7"/>
      <c r="AU100" s="7"/>
      <c r="AV100" s="7"/>
    </row>
    <row r="101" spans="20:48" x14ac:dyDescent="0.2">
      <c r="T101" s="240"/>
      <c r="U101" s="240"/>
      <c r="V101" s="240"/>
      <c r="W101" s="240"/>
      <c r="X101" s="240"/>
      <c r="Y101" s="240"/>
      <c r="Z101" s="240"/>
      <c r="AA101" s="240"/>
      <c r="AB101" s="9"/>
      <c r="AC101" s="9"/>
      <c r="AD101" s="9"/>
      <c r="AE101" s="9"/>
      <c r="AF101" s="9"/>
      <c r="AG101" s="7"/>
      <c r="AH101" s="7"/>
      <c r="AI101" s="7"/>
      <c r="AJ101" s="7"/>
      <c r="AK101" s="7"/>
      <c r="AL101" s="7"/>
      <c r="AM101" s="7"/>
      <c r="AN101" s="7"/>
      <c r="AO101" s="7"/>
      <c r="AP101" s="7"/>
      <c r="AQ101" s="7"/>
      <c r="AR101" s="7"/>
      <c r="AS101" s="7"/>
      <c r="AT101" s="7"/>
      <c r="AU101" s="7"/>
      <c r="AV101" s="7"/>
    </row>
    <row r="102" spans="20:48" x14ac:dyDescent="0.2">
      <c r="T102" s="240"/>
      <c r="U102" s="240"/>
      <c r="V102" s="240"/>
      <c r="W102" s="240"/>
      <c r="X102" s="240"/>
      <c r="Y102" s="240"/>
      <c r="Z102" s="240"/>
      <c r="AA102" s="240"/>
      <c r="AB102" s="9"/>
      <c r="AC102" s="9"/>
      <c r="AD102" s="9"/>
      <c r="AE102" s="9"/>
      <c r="AF102" s="9"/>
      <c r="AG102" s="7"/>
      <c r="AH102" s="7"/>
      <c r="AI102" s="7"/>
      <c r="AJ102" s="7"/>
      <c r="AK102" s="7"/>
      <c r="AL102" s="7"/>
      <c r="AM102" s="7"/>
      <c r="AN102" s="7"/>
      <c r="AO102" s="7"/>
      <c r="AP102" s="7"/>
      <c r="AQ102" s="7"/>
      <c r="AR102" s="7"/>
      <c r="AS102" s="7"/>
      <c r="AT102" s="7"/>
      <c r="AU102" s="7"/>
      <c r="AV102" s="7"/>
    </row>
    <row r="103" spans="20:48" x14ac:dyDescent="0.2">
      <c r="T103" s="240"/>
      <c r="U103" s="240"/>
      <c r="V103" s="240"/>
      <c r="W103" s="240"/>
      <c r="X103" s="240"/>
      <c r="Y103" s="240"/>
      <c r="Z103" s="240"/>
      <c r="AA103" s="240"/>
      <c r="AB103" s="9"/>
      <c r="AC103" s="9"/>
      <c r="AD103" s="9"/>
      <c r="AE103" s="9"/>
      <c r="AF103" s="9"/>
      <c r="AG103" s="7"/>
      <c r="AH103" s="7"/>
      <c r="AI103" s="7"/>
      <c r="AJ103" s="7"/>
      <c r="AK103" s="7"/>
      <c r="AL103" s="7"/>
      <c r="AM103" s="7"/>
      <c r="AN103" s="7"/>
      <c r="AO103" s="7"/>
      <c r="AP103" s="7"/>
      <c r="AQ103" s="7"/>
      <c r="AR103" s="7"/>
      <c r="AS103" s="7"/>
      <c r="AT103" s="7"/>
      <c r="AU103" s="7"/>
      <c r="AV103" s="7"/>
    </row>
    <row r="104" spans="20:48" x14ac:dyDescent="0.2">
      <c r="T104" s="240"/>
      <c r="U104" s="240"/>
      <c r="V104" s="240"/>
      <c r="W104" s="240"/>
      <c r="X104" s="240"/>
      <c r="Y104" s="240"/>
      <c r="Z104" s="240"/>
      <c r="AA104" s="240"/>
      <c r="AB104" s="9"/>
      <c r="AC104" s="9"/>
      <c r="AD104" s="9"/>
      <c r="AE104" s="9"/>
      <c r="AF104" s="9"/>
      <c r="AG104" s="7"/>
      <c r="AH104" s="7"/>
      <c r="AI104" s="7"/>
      <c r="AJ104" s="7"/>
      <c r="AK104" s="7"/>
      <c r="AL104" s="7"/>
      <c r="AM104" s="7"/>
      <c r="AN104" s="7"/>
      <c r="AO104" s="7"/>
      <c r="AP104" s="7"/>
      <c r="AQ104" s="7"/>
      <c r="AR104" s="7"/>
      <c r="AS104" s="7"/>
      <c r="AT104" s="7"/>
      <c r="AU104" s="7"/>
      <c r="AV104" s="7"/>
    </row>
    <row r="105" spans="20:48" x14ac:dyDescent="0.2">
      <c r="T105" s="240"/>
      <c r="U105" s="240"/>
      <c r="V105" s="240"/>
      <c r="W105" s="240"/>
      <c r="X105" s="240"/>
      <c r="Y105" s="240"/>
      <c r="Z105" s="240"/>
      <c r="AA105" s="240"/>
      <c r="AB105" s="9"/>
      <c r="AC105" s="9"/>
      <c r="AD105" s="9"/>
      <c r="AE105" s="9"/>
      <c r="AF105" s="9"/>
      <c r="AG105" s="7"/>
      <c r="AH105" s="7"/>
      <c r="AI105" s="7"/>
      <c r="AJ105" s="7"/>
      <c r="AK105" s="7"/>
      <c r="AL105" s="7"/>
      <c r="AM105" s="7"/>
      <c r="AN105" s="7"/>
      <c r="AO105" s="7"/>
      <c r="AP105" s="7"/>
      <c r="AQ105" s="7"/>
      <c r="AR105" s="7"/>
      <c r="AS105" s="7"/>
      <c r="AT105" s="7"/>
      <c r="AU105" s="7"/>
      <c r="AV105" s="7"/>
    </row>
    <row r="106" spans="20:48" x14ac:dyDescent="0.2">
      <c r="T106" s="240"/>
      <c r="U106" s="240"/>
      <c r="V106" s="240"/>
      <c r="W106" s="240"/>
      <c r="X106" s="240"/>
      <c r="Y106" s="240"/>
      <c r="Z106" s="240"/>
      <c r="AA106" s="240"/>
      <c r="AB106" s="9"/>
      <c r="AC106" s="9"/>
      <c r="AD106" s="9"/>
      <c r="AE106" s="9"/>
      <c r="AF106" s="9"/>
      <c r="AG106" s="7"/>
      <c r="AH106" s="7"/>
      <c r="AI106" s="7"/>
      <c r="AJ106" s="7"/>
      <c r="AK106" s="7"/>
      <c r="AL106" s="7"/>
      <c r="AM106" s="7"/>
      <c r="AN106" s="7"/>
      <c r="AO106" s="7"/>
      <c r="AP106" s="7"/>
      <c r="AQ106" s="7"/>
      <c r="AR106" s="7"/>
      <c r="AS106" s="7"/>
      <c r="AT106" s="7"/>
      <c r="AU106" s="7"/>
      <c r="AV106" s="7"/>
    </row>
    <row r="107" spans="20:48" x14ac:dyDescent="0.2">
      <c r="T107" s="240"/>
      <c r="U107" s="240"/>
      <c r="V107" s="240"/>
      <c r="W107" s="240"/>
      <c r="X107" s="240"/>
      <c r="Y107" s="240"/>
      <c r="Z107" s="240"/>
      <c r="AA107" s="240"/>
      <c r="AB107" s="9"/>
      <c r="AC107" s="9"/>
      <c r="AD107" s="9"/>
      <c r="AE107" s="9"/>
      <c r="AF107" s="9"/>
      <c r="AG107" s="7"/>
      <c r="AH107" s="7"/>
      <c r="AI107" s="7"/>
      <c r="AJ107" s="7"/>
      <c r="AK107" s="7"/>
      <c r="AL107" s="7"/>
      <c r="AM107" s="7"/>
      <c r="AN107" s="7"/>
      <c r="AO107" s="7"/>
      <c r="AP107" s="7"/>
      <c r="AQ107" s="7"/>
      <c r="AR107" s="7"/>
      <c r="AS107" s="7"/>
      <c r="AT107" s="7"/>
      <c r="AU107" s="7"/>
      <c r="AV107" s="7"/>
    </row>
    <row r="108" spans="20:48" x14ac:dyDescent="0.2">
      <c r="T108" s="240"/>
      <c r="U108" s="240"/>
      <c r="V108" s="240"/>
      <c r="W108" s="240"/>
      <c r="X108" s="240"/>
      <c r="Y108" s="240"/>
      <c r="Z108" s="240"/>
      <c r="AA108" s="240"/>
      <c r="AB108" s="9"/>
      <c r="AC108" s="9"/>
      <c r="AD108" s="9"/>
      <c r="AE108" s="9"/>
      <c r="AF108" s="9"/>
      <c r="AG108" s="7"/>
      <c r="AH108" s="7"/>
      <c r="AI108" s="7"/>
      <c r="AJ108" s="7"/>
      <c r="AK108" s="7"/>
      <c r="AL108" s="7"/>
      <c r="AM108" s="7"/>
      <c r="AN108" s="7"/>
      <c r="AO108" s="7"/>
      <c r="AP108" s="7"/>
      <c r="AQ108" s="7"/>
      <c r="AR108" s="7"/>
      <c r="AS108" s="7"/>
      <c r="AT108" s="7"/>
      <c r="AU108" s="7"/>
      <c r="AV108" s="7"/>
    </row>
    <row r="109" spans="20:48" x14ac:dyDescent="0.2">
      <c r="T109" s="240"/>
      <c r="U109" s="240"/>
      <c r="V109" s="240"/>
      <c r="W109" s="240"/>
      <c r="X109" s="240"/>
      <c r="Y109" s="240"/>
      <c r="Z109" s="240"/>
      <c r="AA109" s="240"/>
      <c r="AB109" s="9"/>
      <c r="AC109" s="9"/>
      <c r="AD109" s="9"/>
      <c r="AE109" s="9"/>
      <c r="AF109" s="9"/>
      <c r="AG109" s="7"/>
      <c r="AH109" s="7"/>
      <c r="AI109" s="7"/>
      <c r="AJ109" s="7"/>
      <c r="AK109" s="7"/>
      <c r="AL109" s="7"/>
      <c r="AM109" s="7"/>
      <c r="AN109" s="7"/>
      <c r="AO109" s="7"/>
      <c r="AP109" s="7"/>
      <c r="AQ109" s="7"/>
      <c r="AR109" s="7"/>
      <c r="AS109" s="7"/>
      <c r="AT109" s="7"/>
      <c r="AU109" s="7"/>
      <c r="AV109" s="7"/>
    </row>
    <row r="110" spans="20:48" ht="13.15" customHeight="1" x14ac:dyDescent="0.2">
      <c r="T110" s="240"/>
      <c r="U110" s="240"/>
      <c r="V110" s="240"/>
      <c r="W110" s="240"/>
      <c r="X110" s="240"/>
      <c r="Y110" s="240"/>
      <c r="Z110" s="240"/>
      <c r="AA110" s="240"/>
      <c r="AB110" s="9"/>
      <c r="AC110" s="9"/>
      <c r="AD110" s="9"/>
      <c r="AE110" s="9"/>
      <c r="AF110" s="9"/>
      <c r="AG110" s="7"/>
      <c r="AH110" s="7"/>
      <c r="AI110" s="7"/>
      <c r="AJ110" s="7"/>
      <c r="AK110" s="7"/>
      <c r="AL110" s="7"/>
      <c r="AM110" s="7"/>
      <c r="AN110" s="7"/>
      <c r="AO110" s="7"/>
      <c r="AP110" s="7"/>
      <c r="AQ110" s="7"/>
      <c r="AR110" s="7"/>
      <c r="AS110" s="7"/>
      <c r="AT110" s="7"/>
      <c r="AU110" s="7"/>
      <c r="AV110" s="7"/>
    </row>
    <row r="111" spans="20:48" ht="13.15" customHeight="1" x14ac:dyDescent="0.2">
      <c r="T111" s="240"/>
      <c r="U111" s="240"/>
      <c r="V111" s="240"/>
      <c r="W111" s="240"/>
      <c r="X111" s="240"/>
      <c r="Y111" s="240"/>
      <c r="Z111" s="240"/>
      <c r="AA111" s="240"/>
      <c r="AB111" s="9"/>
      <c r="AC111" s="9"/>
      <c r="AD111" s="9"/>
      <c r="AE111" s="9"/>
      <c r="AF111" s="9"/>
      <c r="AG111" s="7"/>
      <c r="AH111" s="7"/>
      <c r="AI111" s="7"/>
      <c r="AJ111" s="7"/>
      <c r="AK111" s="7"/>
      <c r="AL111" s="7"/>
      <c r="AM111" s="7"/>
      <c r="AN111" s="7"/>
      <c r="AO111" s="7"/>
      <c r="AP111" s="7"/>
      <c r="AQ111" s="7"/>
      <c r="AR111" s="7"/>
      <c r="AS111" s="7"/>
      <c r="AT111" s="7"/>
      <c r="AU111" s="7"/>
      <c r="AV111" s="7"/>
    </row>
    <row r="112" spans="20:48" ht="13.15" customHeight="1" x14ac:dyDescent="0.2">
      <c r="T112" s="240"/>
      <c r="U112" s="240"/>
      <c r="V112" s="240"/>
      <c r="W112" s="240"/>
      <c r="X112" s="240"/>
      <c r="Y112" s="240"/>
      <c r="Z112" s="240"/>
      <c r="AA112" s="240"/>
      <c r="AB112" s="9"/>
      <c r="AC112" s="9"/>
      <c r="AD112" s="9"/>
      <c r="AE112" s="9"/>
      <c r="AF112" s="9"/>
      <c r="AG112" s="7"/>
      <c r="AH112" s="7"/>
      <c r="AI112" s="7"/>
      <c r="AJ112" s="7"/>
      <c r="AK112" s="7"/>
      <c r="AL112" s="7"/>
      <c r="AM112" s="7"/>
      <c r="AN112" s="7"/>
      <c r="AO112" s="7"/>
      <c r="AP112" s="7"/>
      <c r="AQ112" s="7"/>
      <c r="AR112" s="7"/>
      <c r="AS112" s="7"/>
      <c r="AT112" s="7"/>
      <c r="AU112" s="7"/>
      <c r="AV112" s="7"/>
    </row>
    <row r="113" spans="20:48" x14ac:dyDescent="0.2">
      <c r="T113" s="240"/>
      <c r="U113" s="240"/>
      <c r="V113" s="240"/>
      <c r="W113" s="240"/>
      <c r="X113" s="240"/>
      <c r="Y113" s="240"/>
      <c r="Z113" s="240"/>
      <c r="AA113" s="240"/>
      <c r="AB113" s="9"/>
      <c r="AC113" s="9"/>
      <c r="AD113" s="9"/>
      <c r="AE113" s="9"/>
      <c r="AF113" s="9"/>
      <c r="AG113" s="7"/>
      <c r="AH113" s="7"/>
      <c r="AI113" s="7"/>
      <c r="AJ113" s="7"/>
      <c r="AK113" s="7"/>
      <c r="AL113" s="7"/>
      <c r="AM113" s="7"/>
      <c r="AN113" s="7"/>
      <c r="AO113" s="7"/>
      <c r="AP113" s="7"/>
      <c r="AQ113" s="7"/>
      <c r="AR113" s="7"/>
      <c r="AS113" s="7"/>
      <c r="AT113" s="7"/>
      <c r="AU113" s="7"/>
      <c r="AV113" s="7"/>
    </row>
    <row r="114" spans="20:48" ht="13.15" customHeight="1" x14ac:dyDescent="0.2">
      <c r="T114" s="240"/>
      <c r="U114" s="240"/>
      <c r="V114" s="240"/>
      <c r="W114" s="240"/>
      <c r="X114" s="240"/>
      <c r="Y114" s="240"/>
      <c r="Z114" s="240"/>
      <c r="AA114" s="240"/>
      <c r="AB114" s="9"/>
      <c r="AC114" s="9"/>
      <c r="AD114" s="9"/>
      <c r="AE114" s="9"/>
      <c r="AF114" s="9"/>
      <c r="AG114" s="7"/>
      <c r="AH114" s="7"/>
      <c r="AI114" s="7"/>
      <c r="AJ114" s="7"/>
      <c r="AK114" s="7"/>
      <c r="AL114" s="7"/>
      <c r="AM114" s="7"/>
      <c r="AN114" s="7"/>
      <c r="AO114" s="7"/>
      <c r="AP114" s="7"/>
      <c r="AQ114" s="7"/>
      <c r="AR114" s="7"/>
      <c r="AS114" s="7"/>
      <c r="AT114" s="7"/>
      <c r="AU114" s="7"/>
      <c r="AV114" s="7"/>
    </row>
    <row r="115" spans="20:48" x14ac:dyDescent="0.2">
      <c r="T115" s="240"/>
      <c r="U115" s="240"/>
      <c r="V115" s="240"/>
      <c r="W115" s="240"/>
      <c r="X115" s="240"/>
      <c r="Y115" s="240"/>
      <c r="Z115" s="240"/>
      <c r="AA115" s="240"/>
      <c r="AB115" s="9"/>
      <c r="AC115" s="9"/>
      <c r="AD115" s="9"/>
      <c r="AE115" s="9"/>
      <c r="AF115" s="9"/>
      <c r="AG115" s="7"/>
      <c r="AH115" s="7"/>
      <c r="AI115" s="7"/>
      <c r="AJ115" s="7"/>
      <c r="AK115" s="7"/>
      <c r="AL115" s="7"/>
      <c r="AM115" s="7"/>
      <c r="AN115" s="7"/>
      <c r="AO115" s="7"/>
      <c r="AP115" s="7"/>
      <c r="AQ115" s="7"/>
      <c r="AR115" s="7"/>
      <c r="AS115" s="7"/>
      <c r="AT115" s="7"/>
      <c r="AU115" s="7"/>
      <c r="AV115" s="7"/>
    </row>
    <row r="116" spans="20:48" ht="13.15" customHeight="1" x14ac:dyDescent="0.2">
      <c r="T116" s="240"/>
      <c r="U116" s="240"/>
      <c r="V116" s="240"/>
      <c r="W116" s="240"/>
      <c r="X116" s="240"/>
      <c r="Y116" s="240"/>
      <c r="Z116" s="240"/>
      <c r="AA116" s="240"/>
      <c r="AB116" s="9"/>
      <c r="AC116" s="9"/>
      <c r="AD116" s="9"/>
      <c r="AE116" s="9"/>
      <c r="AF116" s="9"/>
      <c r="AG116" s="7"/>
      <c r="AH116" s="7"/>
      <c r="AI116" s="7"/>
      <c r="AJ116" s="7"/>
      <c r="AK116" s="7"/>
      <c r="AL116" s="7"/>
      <c r="AM116" s="7"/>
      <c r="AN116" s="7"/>
      <c r="AO116" s="7"/>
      <c r="AP116" s="7"/>
      <c r="AQ116" s="7"/>
      <c r="AR116" s="7"/>
      <c r="AS116" s="7"/>
      <c r="AT116" s="7"/>
      <c r="AU116" s="7"/>
      <c r="AV116" s="7"/>
    </row>
    <row r="117" spans="20:48" x14ac:dyDescent="0.2">
      <c r="T117" s="240"/>
      <c r="U117" s="240"/>
      <c r="V117" s="240"/>
      <c r="W117" s="240"/>
      <c r="X117" s="240"/>
      <c r="Y117" s="240"/>
      <c r="Z117" s="240"/>
      <c r="AA117" s="240"/>
      <c r="AB117" s="9"/>
      <c r="AC117" s="9"/>
      <c r="AD117" s="9"/>
      <c r="AE117" s="9"/>
      <c r="AF117" s="9"/>
      <c r="AG117" s="7"/>
      <c r="AH117" s="7"/>
      <c r="AI117" s="7"/>
      <c r="AJ117" s="7"/>
      <c r="AK117" s="7"/>
      <c r="AL117" s="7"/>
      <c r="AM117" s="7"/>
      <c r="AN117" s="7"/>
      <c r="AO117" s="7"/>
      <c r="AP117" s="7"/>
      <c r="AQ117" s="7"/>
      <c r="AR117" s="7"/>
      <c r="AS117" s="7"/>
      <c r="AT117" s="7"/>
      <c r="AU117" s="7"/>
      <c r="AV117" s="7"/>
    </row>
    <row r="118" spans="20:48" ht="13.15" customHeight="1" x14ac:dyDescent="0.2">
      <c r="T118" s="240"/>
      <c r="U118" s="240"/>
      <c r="V118" s="240"/>
      <c r="W118" s="240"/>
      <c r="X118" s="240"/>
      <c r="Y118" s="240"/>
      <c r="Z118" s="240"/>
      <c r="AA118" s="240"/>
      <c r="AB118" s="9"/>
      <c r="AC118" s="9"/>
      <c r="AD118" s="9"/>
      <c r="AE118" s="9"/>
      <c r="AF118" s="9"/>
      <c r="AG118" s="7"/>
      <c r="AH118" s="7"/>
      <c r="AI118" s="7"/>
      <c r="AJ118" s="7"/>
      <c r="AK118" s="7"/>
      <c r="AL118" s="7"/>
      <c r="AM118" s="7"/>
      <c r="AN118" s="7"/>
      <c r="AO118" s="7"/>
      <c r="AP118" s="7"/>
      <c r="AQ118" s="7"/>
      <c r="AR118" s="7"/>
      <c r="AS118" s="7"/>
      <c r="AT118" s="7"/>
      <c r="AU118" s="7"/>
      <c r="AV118" s="7"/>
    </row>
    <row r="119" spans="20:48" ht="13.15" customHeight="1" x14ac:dyDescent="0.2">
      <c r="T119" s="240"/>
      <c r="U119" s="240"/>
      <c r="V119" s="240"/>
      <c r="W119" s="240"/>
      <c r="X119" s="240"/>
      <c r="Y119" s="240"/>
      <c r="Z119" s="240"/>
      <c r="AA119" s="240"/>
      <c r="AB119" s="9"/>
      <c r="AC119" s="9"/>
      <c r="AD119" s="9"/>
      <c r="AE119" s="9"/>
      <c r="AF119" s="9"/>
      <c r="AG119" s="7"/>
      <c r="AH119" s="7"/>
      <c r="AI119" s="7"/>
      <c r="AJ119" s="7"/>
      <c r="AK119" s="7"/>
      <c r="AL119" s="7"/>
      <c r="AM119" s="7"/>
      <c r="AN119" s="7"/>
      <c r="AO119" s="7"/>
      <c r="AP119" s="7"/>
      <c r="AQ119" s="7"/>
      <c r="AR119" s="7"/>
      <c r="AS119" s="7"/>
      <c r="AT119" s="7"/>
      <c r="AU119" s="7"/>
      <c r="AV119" s="7"/>
    </row>
    <row r="120" spans="20:48" x14ac:dyDescent="0.2">
      <c r="T120" s="240"/>
      <c r="U120" s="240"/>
      <c r="V120" s="240"/>
      <c r="W120" s="240"/>
      <c r="X120" s="240"/>
      <c r="Y120" s="240"/>
      <c r="Z120" s="240"/>
      <c r="AA120" s="240"/>
      <c r="AB120" s="9"/>
      <c r="AC120" s="9"/>
      <c r="AD120" s="9"/>
      <c r="AE120" s="9"/>
      <c r="AF120" s="9"/>
      <c r="AG120" s="7"/>
      <c r="AH120" s="7"/>
      <c r="AI120" s="7"/>
      <c r="AJ120" s="7"/>
      <c r="AK120" s="7"/>
      <c r="AL120" s="7"/>
      <c r="AM120" s="7"/>
      <c r="AN120" s="7"/>
      <c r="AO120" s="7"/>
      <c r="AP120" s="7"/>
      <c r="AQ120" s="7"/>
      <c r="AR120" s="7"/>
      <c r="AS120" s="7"/>
      <c r="AT120" s="7"/>
      <c r="AU120" s="7"/>
      <c r="AV120" s="7"/>
    </row>
    <row r="121" spans="20:48" ht="13.15" customHeight="1" x14ac:dyDescent="0.2">
      <c r="T121" s="240"/>
      <c r="U121" s="240"/>
      <c r="V121" s="240"/>
      <c r="W121" s="240"/>
      <c r="X121" s="240"/>
      <c r="Y121" s="240"/>
      <c r="Z121" s="240"/>
      <c r="AA121" s="240"/>
      <c r="AB121" s="9"/>
      <c r="AC121" s="9"/>
      <c r="AD121" s="9"/>
      <c r="AE121" s="9"/>
      <c r="AF121" s="9"/>
      <c r="AG121" s="7"/>
      <c r="AH121" s="7"/>
      <c r="AI121" s="7"/>
      <c r="AJ121" s="7"/>
      <c r="AK121" s="7"/>
      <c r="AL121" s="7"/>
      <c r="AM121" s="7"/>
      <c r="AN121" s="7"/>
      <c r="AO121" s="7"/>
      <c r="AP121" s="7"/>
      <c r="AQ121" s="7"/>
      <c r="AR121" s="7"/>
      <c r="AS121" s="7"/>
      <c r="AT121" s="7"/>
      <c r="AU121" s="7"/>
      <c r="AV121" s="7"/>
    </row>
    <row r="122" spans="20:48" ht="13.9" customHeight="1" x14ac:dyDescent="0.2">
      <c r="T122" s="240"/>
      <c r="U122" s="240"/>
      <c r="V122" s="240"/>
      <c r="W122" s="240"/>
      <c r="X122" s="240"/>
      <c r="Y122" s="240"/>
      <c r="Z122" s="240"/>
      <c r="AA122" s="240"/>
      <c r="AB122" s="9"/>
      <c r="AC122" s="9"/>
      <c r="AD122" s="9"/>
      <c r="AE122" s="9"/>
      <c r="AF122" s="9"/>
      <c r="AG122" s="7"/>
      <c r="AH122" s="7"/>
      <c r="AI122" s="7"/>
      <c r="AJ122" s="7"/>
      <c r="AK122" s="7"/>
      <c r="AL122" s="7"/>
      <c r="AM122" s="7"/>
      <c r="AN122" s="7"/>
      <c r="AO122" s="7"/>
      <c r="AP122" s="7"/>
      <c r="AQ122" s="7"/>
      <c r="AR122" s="7"/>
      <c r="AS122" s="7"/>
      <c r="AT122" s="7"/>
      <c r="AU122" s="7"/>
      <c r="AV122" s="7"/>
    </row>
    <row r="123" spans="20:48" ht="13.15" customHeight="1" x14ac:dyDescent="0.2">
      <c r="T123" s="240"/>
      <c r="U123" s="240"/>
      <c r="V123" s="240"/>
      <c r="W123" s="240"/>
      <c r="X123" s="240"/>
      <c r="Y123" s="240"/>
      <c r="Z123" s="240"/>
      <c r="AA123" s="240"/>
      <c r="AB123" s="9"/>
      <c r="AC123" s="9"/>
      <c r="AD123" s="9"/>
      <c r="AE123" s="9"/>
      <c r="AF123" s="9"/>
      <c r="AG123" s="7"/>
      <c r="AH123" s="7"/>
      <c r="AI123" s="7"/>
      <c r="AJ123" s="7"/>
      <c r="AK123" s="7"/>
      <c r="AL123" s="7"/>
      <c r="AM123" s="7"/>
      <c r="AN123" s="7"/>
      <c r="AO123" s="7"/>
      <c r="AP123" s="7"/>
      <c r="AQ123" s="7"/>
      <c r="AR123" s="7"/>
      <c r="AS123" s="7"/>
      <c r="AT123" s="7"/>
      <c r="AU123" s="7"/>
      <c r="AV123" s="7"/>
    </row>
    <row r="124" spans="20:48" x14ac:dyDescent="0.2">
      <c r="T124" s="240"/>
      <c r="U124" s="240"/>
      <c r="V124" s="240"/>
      <c r="W124" s="240"/>
      <c r="X124" s="240"/>
      <c r="Y124" s="240"/>
      <c r="Z124" s="240"/>
      <c r="AA124" s="240"/>
      <c r="AB124" s="9"/>
      <c r="AC124" s="9"/>
      <c r="AD124" s="9"/>
      <c r="AE124" s="9"/>
      <c r="AF124" s="9"/>
      <c r="AG124" s="7"/>
      <c r="AH124" s="7"/>
      <c r="AI124" s="7"/>
      <c r="AJ124" s="7"/>
      <c r="AK124" s="7"/>
      <c r="AL124" s="7"/>
      <c r="AM124" s="7"/>
      <c r="AN124" s="7"/>
      <c r="AO124" s="7"/>
      <c r="AP124" s="7"/>
      <c r="AQ124" s="7"/>
      <c r="AR124" s="7"/>
      <c r="AS124" s="7"/>
      <c r="AT124" s="7"/>
      <c r="AU124" s="7"/>
      <c r="AV124" s="7"/>
    </row>
    <row r="125" spans="20:48" ht="13.15" customHeight="1" x14ac:dyDescent="0.2">
      <c r="T125" s="240"/>
      <c r="U125" s="240"/>
      <c r="V125" s="240"/>
      <c r="W125" s="240"/>
      <c r="X125" s="240"/>
      <c r="Y125" s="240"/>
      <c r="Z125" s="240"/>
      <c r="AA125" s="240"/>
      <c r="AB125" s="9"/>
      <c r="AC125" s="9"/>
      <c r="AD125" s="9"/>
      <c r="AE125" s="9"/>
      <c r="AF125" s="9"/>
      <c r="AG125" s="7"/>
      <c r="AH125" s="7"/>
      <c r="AI125" s="7"/>
      <c r="AJ125" s="7"/>
      <c r="AK125" s="7"/>
      <c r="AL125" s="7"/>
      <c r="AM125" s="7"/>
      <c r="AN125" s="7"/>
      <c r="AO125" s="7"/>
      <c r="AP125" s="7"/>
      <c r="AQ125" s="7"/>
      <c r="AR125" s="7"/>
      <c r="AS125" s="7"/>
      <c r="AT125" s="7"/>
      <c r="AU125" s="7"/>
      <c r="AV125" s="7"/>
    </row>
    <row r="126" spans="20:48" x14ac:dyDescent="0.2">
      <c r="T126" s="240"/>
      <c r="U126" s="240"/>
      <c r="V126" s="240"/>
      <c r="W126" s="240"/>
      <c r="X126" s="240"/>
      <c r="Y126" s="240"/>
      <c r="Z126" s="240"/>
      <c r="AA126" s="240"/>
      <c r="AB126" s="9"/>
      <c r="AC126" s="9"/>
      <c r="AD126" s="9"/>
      <c r="AE126" s="9"/>
      <c r="AF126" s="9"/>
      <c r="AG126" s="7"/>
      <c r="AH126" s="7"/>
      <c r="AI126" s="7"/>
      <c r="AJ126" s="7"/>
      <c r="AK126" s="7"/>
      <c r="AL126" s="7"/>
      <c r="AM126" s="7"/>
      <c r="AN126" s="7"/>
      <c r="AO126" s="7"/>
      <c r="AP126" s="7"/>
      <c r="AQ126" s="7"/>
      <c r="AR126" s="7"/>
      <c r="AS126" s="7"/>
      <c r="AT126" s="7"/>
      <c r="AU126" s="7"/>
      <c r="AV126" s="7"/>
    </row>
    <row r="127" spans="20:48" ht="13.15" customHeight="1" x14ac:dyDescent="0.2">
      <c r="T127" s="240"/>
      <c r="U127" s="240"/>
      <c r="V127" s="240"/>
      <c r="W127" s="240"/>
      <c r="X127" s="240"/>
      <c r="Y127" s="240"/>
      <c r="Z127" s="240"/>
      <c r="AA127" s="240"/>
      <c r="AB127" s="9"/>
      <c r="AC127" s="9"/>
      <c r="AD127" s="9"/>
      <c r="AE127" s="9"/>
      <c r="AF127" s="9"/>
      <c r="AG127" s="7"/>
      <c r="AH127" s="7"/>
      <c r="AI127" s="7"/>
      <c r="AJ127" s="7"/>
      <c r="AK127" s="7"/>
      <c r="AL127" s="7"/>
      <c r="AM127" s="7"/>
      <c r="AN127" s="7"/>
      <c r="AO127" s="7"/>
      <c r="AP127" s="7"/>
      <c r="AQ127" s="7"/>
      <c r="AR127" s="7"/>
      <c r="AS127" s="7"/>
      <c r="AT127" s="7"/>
      <c r="AU127" s="7"/>
      <c r="AV127" s="7"/>
    </row>
    <row r="128" spans="20:48" x14ac:dyDescent="0.2">
      <c r="T128" s="240"/>
      <c r="U128" s="240"/>
      <c r="V128" s="240"/>
      <c r="W128" s="240"/>
      <c r="X128" s="240"/>
      <c r="Y128" s="240"/>
      <c r="Z128" s="240"/>
      <c r="AA128" s="240"/>
      <c r="AB128" s="9"/>
      <c r="AC128" s="9"/>
      <c r="AD128" s="9"/>
      <c r="AE128" s="9"/>
      <c r="AF128" s="9"/>
      <c r="AG128" s="7"/>
      <c r="AH128" s="7"/>
      <c r="AI128" s="7"/>
      <c r="AJ128" s="7"/>
      <c r="AK128" s="7"/>
      <c r="AL128" s="7"/>
      <c r="AM128" s="7"/>
      <c r="AN128" s="7"/>
      <c r="AO128" s="7"/>
      <c r="AP128" s="7"/>
      <c r="AQ128" s="7"/>
      <c r="AR128" s="7"/>
      <c r="AS128" s="7"/>
      <c r="AT128" s="7"/>
      <c r="AU128" s="7"/>
      <c r="AV128" s="7"/>
    </row>
    <row r="129" spans="20:48" ht="13.15" customHeight="1" x14ac:dyDescent="0.2">
      <c r="T129" s="240"/>
      <c r="U129" s="240"/>
      <c r="V129" s="240"/>
      <c r="W129" s="240"/>
      <c r="X129" s="240"/>
      <c r="Y129" s="240"/>
      <c r="Z129" s="240"/>
      <c r="AA129" s="240"/>
      <c r="AB129" s="9"/>
      <c r="AC129" s="9"/>
      <c r="AD129" s="9"/>
      <c r="AE129" s="9"/>
      <c r="AF129" s="9"/>
      <c r="AG129" s="7"/>
      <c r="AH129" s="7"/>
      <c r="AI129" s="7"/>
      <c r="AJ129" s="7"/>
      <c r="AK129" s="7"/>
      <c r="AL129" s="7"/>
      <c r="AM129" s="7"/>
      <c r="AN129" s="7"/>
      <c r="AO129" s="7"/>
      <c r="AP129" s="7"/>
      <c r="AQ129" s="7"/>
      <c r="AR129" s="7"/>
      <c r="AS129" s="7"/>
      <c r="AT129" s="7"/>
      <c r="AU129" s="7"/>
      <c r="AV129" s="7"/>
    </row>
    <row r="130" spans="20:48" x14ac:dyDescent="0.2">
      <c r="T130" s="240"/>
      <c r="U130" s="240"/>
      <c r="V130" s="240"/>
      <c r="W130" s="240"/>
      <c r="X130" s="240"/>
      <c r="Y130" s="240"/>
      <c r="Z130" s="240"/>
      <c r="AA130" s="240"/>
      <c r="AB130" s="9"/>
      <c r="AC130" s="9"/>
      <c r="AD130" s="9"/>
      <c r="AE130" s="9"/>
      <c r="AF130" s="9"/>
      <c r="AG130" s="7"/>
      <c r="AH130" s="7"/>
      <c r="AI130" s="7"/>
      <c r="AJ130" s="7"/>
      <c r="AK130" s="7"/>
      <c r="AL130" s="7"/>
      <c r="AM130" s="7"/>
      <c r="AN130" s="7"/>
      <c r="AO130" s="7"/>
      <c r="AP130" s="7"/>
      <c r="AQ130" s="7"/>
      <c r="AR130" s="7"/>
      <c r="AS130" s="7"/>
      <c r="AT130" s="7"/>
      <c r="AU130" s="7"/>
      <c r="AV130" s="7"/>
    </row>
    <row r="131" spans="20:48" ht="13.15" customHeight="1" x14ac:dyDescent="0.2">
      <c r="T131" s="240"/>
      <c r="U131" s="240"/>
      <c r="V131" s="240"/>
      <c r="W131" s="240"/>
      <c r="X131" s="240"/>
      <c r="Y131" s="240"/>
      <c r="Z131" s="240"/>
      <c r="AA131" s="240"/>
      <c r="AB131" s="9"/>
      <c r="AC131" s="9"/>
      <c r="AD131" s="9"/>
      <c r="AE131" s="9"/>
      <c r="AF131" s="9"/>
      <c r="AG131" s="7"/>
      <c r="AH131" s="7"/>
      <c r="AI131" s="7"/>
      <c r="AJ131" s="7"/>
      <c r="AK131" s="7"/>
      <c r="AL131" s="7"/>
      <c r="AM131" s="7"/>
      <c r="AN131" s="7"/>
      <c r="AO131" s="7"/>
      <c r="AP131" s="7"/>
      <c r="AQ131" s="7"/>
      <c r="AR131" s="7"/>
      <c r="AS131" s="7"/>
      <c r="AT131" s="7"/>
      <c r="AU131" s="7"/>
      <c r="AV131" s="7"/>
    </row>
    <row r="132" spans="20:48" x14ac:dyDescent="0.2">
      <c r="T132" s="240"/>
      <c r="U132" s="240"/>
      <c r="V132" s="240"/>
      <c r="W132" s="240"/>
      <c r="X132" s="240"/>
      <c r="Y132" s="240"/>
      <c r="Z132" s="240"/>
      <c r="AA132" s="240"/>
      <c r="AB132" s="9"/>
      <c r="AC132" s="9"/>
      <c r="AD132" s="9"/>
      <c r="AE132" s="9"/>
      <c r="AF132" s="9"/>
      <c r="AG132" s="7"/>
      <c r="AH132" s="7"/>
      <c r="AI132" s="7"/>
      <c r="AJ132" s="7"/>
      <c r="AK132" s="7"/>
      <c r="AL132" s="7"/>
      <c r="AM132" s="7"/>
      <c r="AN132" s="7"/>
      <c r="AO132" s="7"/>
      <c r="AP132" s="7"/>
      <c r="AQ132" s="7"/>
      <c r="AR132" s="7"/>
      <c r="AS132" s="7"/>
      <c r="AT132" s="7"/>
      <c r="AU132" s="7"/>
      <c r="AV132" s="7"/>
    </row>
    <row r="133" spans="20:48" x14ac:dyDescent="0.2">
      <c r="T133" s="240"/>
      <c r="U133" s="240"/>
      <c r="V133" s="240"/>
      <c r="W133" s="240"/>
      <c r="X133" s="240"/>
      <c r="Y133" s="240"/>
      <c r="Z133" s="240"/>
      <c r="AA133" s="240"/>
      <c r="AB133" s="9"/>
      <c r="AC133" s="9"/>
      <c r="AD133" s="9"/>
      <c r="AE133" s="9"/>
      <c r="AF133" s="9"/>
      <c r="AG133" s="7"/>
      <c r="AH133" s="7"/>
      <c r="AI133" s="7"/>
      <c r="AJ133" s="7"/>
      <c r="AK133" s="7"/>
      <c r="AL133" s="7"/>
      <c r="AM133" s="7"/>
      <c r="AN133" s="7"/>
      <c r="AO133" s="7"/>
      <c r="AP133" s="7"/>
      <c r="AQ133" s="7"/>
      <c r="AR133" s="7"/>
      <c r="AS133" s="7"/>
      <c r="AT133" s="7"/>
      <c r="AU133" s="7"/>
      <c r="AV133" s="7"/>
    </row>
    <row r="134" spans="20:48" ht="13.15" customHeight="1" x14ac:dyDescent="0.2">
      <c r="T134" s="240"/>
      <c r="U134" s="240"/>
      <c r="V134" s="240"/>
      <c r="W134" s="240"/>
      <c r="X134" s="240"/>
      <c r="Y134" s="240"/>
      <c r="Z134" s="240"/>
      <c r="AA134" s="240"/>
      <c r="AB134" s="9"/>
      <c r="AC134" s="9"/>
      <c r="AD134" s="9"/>
      <c r="AE134" s="9"/>
      <c r="AF134" s="9"/>
      <c r="AG134" s="7"/>
      <c r="AH134" s="7"/>
      <c r="AI134" s="7"/>
      <c r="AJ134" s="7"/>
      <c r="AK134" s="7"/>
      <c r="AL134" s="7"/>
      <c r="AM134" s="7"/>
      <c r="AN134" s="7"/>
      <c r="AO134" s="7"/>
      <c r="AP134" s="7"/>
      <c r="AQ134" s="7"/>
      <c r="AR134" s="7"/>
      <c r="AS134" s="7"/>
      <c r="AT134" s="7"/>
      <c r="AU134" s="7"/>
      <c r="AV134" s="7"/>
    </row>
    <row r="135" spans="20:48" x14ac:dyDescent="0.2">
      <c r="T135" s="240"/>
      <c r="U135" s="240"/>
      <c r="V135" s="240"/>
      <c r="W135" s="240"/>
      <c r="X135" s="240"/>
      <c r="Y135" s="240"/>
      <c r="Z135" s="240"/>
      <c r="AA135" s="240"/>
      <c r="AB135" s="9"/>
      <c r="AC135" s="9"/>
      <c r="AD135" s="9"/>
      <c r="AE135" s="9"/>
      <c r="AF135" s="9"/>
      <c r="AG135" s="7"/>
      <c r="AH135" s="7"/>
      <c r="AI135" s="7"/>
      <c r="AJ135" s="7"/>
      <c r="AK135" s="7"/>
      <c r="AL135" s="7"/>
      <c r="AM135" s="7"/>
      <c r="AN135" s="7"/>
      <c r="AO135" s="7"/>
      <c r="AP135" s="7"/>
      <c r="AQ135" s="7"/>
      <c r="AR135" s="7"/>
      <c r="AS135" s="7"/>
      <c r="AT135" s="7"/>
      <c r="AU135" s="7"/>
      <c r="AV135" s="7"/>
    </row>
    <row r="136" spans="20:48" x14ac:dyDescent="0.2">
      <c r="T136" s="240"/>
      <c r="U136" s="240"/>
      <c r="V136" s="240"/>
      <c r="W136" s="240"/>
      <c r="X136" s="240"/>
      <c r="Y136" s="240"/>
      <c r="Z136" s="240"/>
      <c r="AA136" s="240"/>
      <c r="AB136" s="9"/>
      <c r="AC136" s="9"/>
      <c r="AD136" s="9"/>
      <c r="AE136" s="9"/>
      <c r="AF136" s="9"/>
      <c r="AG136" s="7"/>
      <c r="AH136" s="7"/>
      <c r="AI136" s="7"/>
      <c r="AJ136" s="7"/>
      <c r="AK136" s="7"/>
      <c r="AL136" s="7"/>
      <c r="AM136" s="7"/>
      <c r="AN136" s="7"/>
      <c r="AO136" s="7"/>
      <c r="AP136" s="7"/>
      <c r="AQ136" s="7"/>
      <c r="AR136" s="7"/>
      <c r="AS136" s="7"/>
      <c r="AT136" s="7"/>
      <c r="AU136" s="7"/>
      <c r="AV136" s="7"/>
    </row>
    <row r="137" spans="20:48" ht="13.15" customHeight="1" x14ac:dyDescent="0.2">
      <c r="T137" s="240"/>
      <c r="U137" s="240"/>
      <c r="V137" s="240"/>
      <c r="W137" s="240"/>
      <c r="X137" s="240"/>
      <c r="Y137" s="240"/>
      <c r="Z137" s="240"/>
      <c r="AA137" s="240"/>
      <c r="AB137" s="9"/>
      <c r="AC137" s="9"/>
      <c r="AD137" s="9"/>
      <c r="AE137" s="9"/>
      <c r="AF137" s="9"/>
      <c r="AG137" s="7"/>
      <c r="AH137" s="7"/>
      <c r="AI137" s="7"/>
      <c r="AJ137" s="7"/>
      <c r="AK137" s="7"/>
      <c r="AL137" s="7"/>
      <c r="AM137" s="7"/>
      <c r="AN137" s="7"/>
      <c r="AO137" s="7"/>
      <c r="AP137" s="7"/>
      <c r="AQ137" s="7"/>
      <c r="AR137" s="7"/>
      <c r="AS137" s="7"/>
      <c r="AT137" s="7"/>
      <c r="AU137" s="7"/>
      <c r="AV137" s="7"/>
    </row>
    <row r="138" spans="20:48" x14ac:dyDescent="0.2">
      <c r="T138" s="240"/>
      <c r="U138" s="240"/>
      <c r="V138" s="240"/>
      <c r="W138" s="240"/>
      <c r="X138" s="240"/>
      <c r="Y138" s="240"/>
      <c r="Z138" s="240"/>
      <c r="AA138" s="240"/>
      <c r="AB138" s="9"/>
      <c r="AC138" s="9"/>
      <c r="AD138" s="9"/>
      <c r="AE138" s="9"/>
      <c r="AF138" s="9"/>
      <c r="AG138" s="7"/>
      <c r="AH138" s="7"/>
      <c r="AI138" s="7"/>
      <c r="AJ138" s="7"/>
      <c r="AK138" s="7"/>
      <c r="AL138" s="7"/>
      <c r="AM138" s="7"/>
      <c r="AN138" s="7"/>
      <c r="AO138" s="7"/>
      <c r="AP138" s="7"/>
      <c r="AQ138" s="7"/>
      <c r="AR138" s="7"/>
      <c r="AS138" s="7"/>
      <c r="AT138" s="7"/>
      <c r="AU138" s="7"/>
      <c r="AV138" s="7"/>
    </row>
    <row r="139" spans="20:48" x14ac:dyDescent="0.2">
      <c r="T139" s="240"/>
      <c r="U139" s="240"/>
      <c r="V139" s="240"/>
      <c r="W139" s="240"/>
      <c r="X139" s="240"/>
      <c r="Y139" s="240"/>
      <c r="Z139" s="240"/>
      <c r="AA139" s="240"/>
      <c r="AB139" s="9"/>
      <c r="AC139" s="9"/>
      <c r="AD139" s="9"/>
      <c r="AE139" s="9"/>
      <c r="AF139" s="9"/>
      <c r="AG139" s="7"/>
      <c r="AH139" s="7"/>
      <c r="AI139" s="7"/>
      <c r="AJ139" s="7"/>
      <c r="AK139" s="7"/>
      <c r="AL139" s="7"/>
      <c r="AM139" s="7"/>
      <c r="AN139" s="7"/>
      <c r="AO139" s="7"/>
      <c r="AP139" s="7"/>
      <c r="AQ139" s="7"/>
      <c r="AR139" s="7"/>
      <c r="AS139" s="7"/>
      <c r="AT139" s="7"/>
      <c r="AU139" s="7"/>
      <c r="AV139" s="7"/>
    </row>
    <row r="140" spans="20:48" x14ac:dyDescent="0.2">
      <c r="T140" s="240"/>
      <c r="U140" s="240"/>
      <c r="V140" s="240"/>
      <c r="W140" s="240"/>
      <c r="X140" s="240"/>
      <c r="Y140" s="240"/>
      <c r="Z140" s="240"/>
      <c r="AA140" s="240"/>
      <c r="AB140" s="9"/>
      <c r="AC140" s="9"/>
      <c r="AD140" s="9"/>
      <c r="AE140" s="9"/>
      <c r="AF140" s="9"/>
      <c r="AG140" s="7"/>
      <c r="AH140" s="7"/>
      <c r="AI140" s="7"/>
      <c r="AJ140" s="7"/>
      <c r="AK140" s="7"/>
      <c r="AL140" s="7"/>
      <c r="AM140" s="7"/>
      <c r="AN140" s="7"/>
      <c r="AO140" s="7"/>
      <c r="AP140" s="7"/>
      <c r="AQ140" s="7"/>
      <c r="AR140" s="7"/>
      <c r="AS140" s="7"/>
      <c r="AT140" s="7"/>
      <c r="AU140" s="7"/>
      <c r="AV140" s="7"/>
    </row>
    <row r="141" spans="20:48" ht="13.15" customHeight="1" x14ac:dyDescent="0.2">
      <c r="T141" s="240"/>
      <c r="U141" s="240"/>
      <c r="V141" s="240"/>
      <c r="W141" s="240"/>
      <c r="X141" s="240"/>
      <c r="Y141" s="240"/>
      <c r="Z141" s="240"/>
      <c r="AA141" s="240"/>
      <c r="AB141" s="9"/>
      <c r="AC141" s="9"/>
      <c r="AD141" s="9"/>
      <c r="AE141" s="9"/>
      <c r="AF141" s="9"/>
      <c r="AG141" s="7"/>
      <c r="AH141" s="7"/>
      <c r="AI141" s="7"/>
      <c r="AJ141" s="7"/>
      <c r="AK141" s="7"/>
      <c r="AL141" s="7"/>
      <c r="AM141" s="7"/>
      <c r="AN141" s="7"/>
      <c r="AO141" s="7"/>
      <c r="AP141" s="7"/>
      <c r="AQ141" s="7"/>
      <c r="AR141" s="7"/>
      <c r="AS141" s="7"/>
      <c r="AT141" s="7"/>
      <c r="AU141" s="7"/>
      <c r="AV141" s="7"/>
    </row>
    <row r="142" spans="20:48" ht="13.15" customHeight="1" x14ac:dyDescent="0.2">
      <c r="T142" s="240"/>
      <c r="U142" s="240"/>
      <c r="V142" s="240"/>
      <c r="W142" s="240"/>
      <c r="X142" s="240"/>
      <c r="Y142" s="240"/>
      <c r="Z142" s="240"/>
      <c r="AA142" s="240"/>
      <c r="AB142" s="9"/>
      <c r="AC142" s="9"/>
      <c r="AD142" s="9"/>
      <c r="AE142" s="9"/>
      <c r="AF142" s="9"/>
      <c r="AG142" s="7"/>
      <c r="AH142" s="7"/>
      <c r="AI142" s="7"/>
      <c r="AJ142" s="7"/>
      <c r="AK142" s="7"/>
      <c r="AL142" s="7"/>
      <c r="AM142" s="7"/>
      <c r="AN142" s="7"/>
      <c r="AO142" s="7"/>
      <c r="AP142" s="7"/>
      <c r="AQ142" s="7"/>
      <c r="AR142" s="7"/>
      <c r="AS142" s="7"/>
      <c r="AT142" s="7"/>
      <c r="AU142" s="7"/>
      <c r="AV142" s="7"/>
    </row>
    <row r="143" spans="20:48" ht="13.15" customHeight="1" x14ac:dyDescent="0.2">
      <c r="T143" s="240"/>
      <c r="U143" s="240"/>
      <c r="V143" s="240"/>
      <c r="W143" s="240"/>
      <c r="X143" s="240"/>
      <c r="Y143" s="240"/>
      <c r="Z143" s="240"/>
      <c r="AA143" s="240"/>
      <c r="AB143" s="9"/>
      <c r="AC143" s="9"/>
      <c r="AD143" s="9"/>
      <c r="AE143" s="9"/>
      <c r="AF143" s="9"/>
      <c r="AG143" s="7"/>
      <c r="AH143" s="7"/>
      <c r="AI143" s="7"/>
      <c r="AJ143" s="7"/>
      <c r="AK143" s="7"/>
      <c r="AL143" s="7"/>
      <c r="AM143" s="7"/>
      <c r="AN143" s="7"/>
      <c r="AO143" s="7"/>
      <c r="AP143" s="7"/>
      <c r="AQ143" s="7"/>
      <c r="AR143" s="7"/>
      <c r="AS143" s="7"/>
      <c r="AT143" s="7"/>
      <c r="AU143" s="7"/>
      <c r="AV143" s="7"/>
    </row>
    <row r="144" spans="20:48" ht="13.15" customHeight="1" x14ac:dyDescent="0.2">
      <c r="T144" s="240"/>
      <c r="U144" s="240"/>
      <c r="V144" s="240"/>
      <c r="W144" s="240"/>
      <c r="X144" s="240"/>
      <c r="Y144" s="240"/>
      <c r="Z144" s="240"/>
      <c r="AA144" s="240"/>
      <c r="AB144" s="9"/>
      <c r="AC144" s="9"/>
      <c r="AD144" s="9"/>
      <c r="AE144" s="9"/>
      <c r="AF144" s="9"/>
      <c r="AG144" s="7"/>
      <c r="AH144" s="7"/>
      <c r="AI144" s="7"/>
      <c r="AJ144" s="7"/>
      <c r="AK144" s="7"/>
      <c r="AL144" s="7"/>
      <c r="AM144" s="7"/>
      <c r="AN144" s="7"/>
      <c r="AO144" s="7"/>
      <c r="AP144" s="7"/>
      <c r="AQ144" s="7"/>
      <c r="AR144" s="7"/>
      <c r="AS144" s="7"/>
      <c r="AT144" s="7"/>
      <c r="AU144" s="7"/>
      <c r="AV144" s="7"/>
    </row>
    <row r="145" spans="20:48" ht="13.15" customHeight="1" x14ac:dyDescent="0.2">
      <c r="T145" s="240"/>
      <c r="U145" s="240"/>
      <c r="V145" s="240"/>
      <c r="W145" s="240"/>
      <c r="X145" s="240"/>
      <c r="Y145" s="240"/>
      <c r="Z145" s="240"/>
      <c r="AA145" s="240"/>
      <c r="AB145" s="9"/>
      <c r="AC145" s="9"/>
      <c r="AD145" s="9"/>
      <c r="AE145" s="9"/>
      <c r="AF145" s="9"/>
      <c r="AG145" s="7"/>
      <c r="AH145" s="7"/>
      <c r="AI145" s="7"/>
      <c r="AJ145" s="7"/>
      <c r="AK145" s="7"/>
      <c r="AL145" s="7"/>
      <c r="AM145" s="7"/>
      <c r="AN145" s="7"/>
      <c r="AO145" s="7"/>
      <c r="AP145" s="7"/>
      <c r="AQ145" s="7"/>
      <c r="AR145" s="7"/>
      <c r="AS145" s="7"/>
      <c r="AT145" s="7"/>
      <c r="AU145" s="7"/>
      <c r="AV145" s="7"/>
    </row>
    <row r="146" spans="20:48" ht="13.15" customHeight="1" x14ac:dyDescent="0.2">
      <c r="T146" s="240"/>
      <c r="U146" s="240"/>
      <c r="V146" s="240"/>
      <c r="W146" s="240"/>
      <c r="X146" s="240"/>
      <c r="Y146" s="240"/>
      <c r="Z146" s="240"/>
      <c r="AA146" s="240"/>
      <c r="AB146" s="9"/>
      <c r="AC146" s="9"/>
      <c r="AD146" s="9"/>
      <c r="AE146" s="9"/>
      <c r="AF146" s="9"/>
      <c r="AG146" s="7"/>
      <c r="AH146" s="7"/>
      <c r="AI146" s="7"/>
      <c r="AJ146" s="7"/>
      <c r="AK146" s="7"/>
      <c r="AL146" s="7"/>
      <c r="AM146" s="7"/>
      <c r="AN146" s="7"/>
      <c r="AO146" s="7"/>
      <c r="AP146" s="7"/>
      <c r="AQ146" s="7"/>
      <c r="AR146" s="7"/>
      <c r="AS146" s="7"/>
      <c r="AT146" s="7"/>
      <c r="AU146" s="7"/>
      <c r="AV146" s="7"/>
    </row>
    <row r="147" spans="20:48" ht="13.15" customHeight="1" x14ac:dyDescent="0.2">
      <c r="T147" s="240"/>
      <c r="U147" s="240"/>
      <c r="V147" s="240"/>
      <c r="W147" s="240"/>
      <c r="X147" s="240"/>
      <c r="Y147" s="240"/>
      <c r="Z147" s="240"/>
      <c r="AA147" s="240"/>
      <c r="AB147" s="9"/>
      <c r="AC147" s="9"/>
      <c r="AD147" s="9"/>
      <c r="AE147" s="9"/>
      <c r="AF147" s="9"/>
      <c r="AG147" s="7"/>
      <c r="AH147" s="7"/>
      <c r="AI147" s="7"/>
      <c r="AJ147" s="7"/>
      <c r="AK147" s="7"/>
      <c r="AL147" s="7"/>
      <c r="AM147" s="7"/>
      <c r="AN147" s="7"/>
      <c r="AO147" s="7"/>
      <c r="AP147" s="7"/>
      <c r="AQ147" s="7"/>
      <c r="AR147" s="7"/>
      <c r="AS147" s="7"/>
      <c r="AT147" s="7"/>
      <c r="AU147" s="7"/>
      <c r="AV147" s="7"/>
    </row>
    <row r="148" spans="20:48" ht="13.15" customHeight="1" x14ac:dyDescent="0.2">
      <c r="T148" s="240"/>
      <c r="U148" s="240"/>
      <c r="V148" s="240"/>
      <c r="W148" s="240"/>
      <c r="X148" s="240"/>
      <c r="Y148" s="240"/>
      <c r="Z148" s="240"/>
      <c r="AA148" s="240"/>
      <c r="AB148" s="9"/>
      <c r="AC148" s="9"/>
      <c r="AD148" s="9"/>
      <c r="AE148" s="9"/>
      <c r="AF148" s="9"/>
      <c r="AG148" s="7"/>
      <c r="AH148" s="7"/>
      <c r="AI148" s="7"/>
      <c r="AJ148" s="7"/>
      <c r="AK148" s="7"/>
      <c r="AL148" s="7"/>
      <c r="AM148" s="7"/>
      <c r="AN148" s="7"/>
      <c r="AO148" s="7"/>
      <c r="AP148" s="7"/>
      <c r="AQ148" s="7"/>
      <c r="AR148" s="7"/>
      <c r="AS148" s="7"/>
      <c r="AT148" s="7"/>
      <c r="AU148" s="7"/>
      <c r="AV148" s="7"/>
    </row>
    <row r="149" spans="20:48" ht="13.15" customHeight="1" x14ac:dyDescent="0.2">
      <c r="T149" s="240"/>
      <c r="U149" s="240"/>
      <c r="V149" s="240"/>
      <c r="W149" s="240"/>
      <c r="X149" s="240"/>
      <c r="Y149" s="240"/>
      <c r="Z149" s="240"/>
      <c r="AA149" s="240"/>
      <c r="AB149" s="9"/>
      <c r="AC149" s="9"/>
      <c r="AD149" s="9"/>
      <c r="AE149" s="9"/>
      <c r="AF149" s="9"/>
      <c r="AG149" s="7"/>
      <c r="AH149" s="7"/>
      <c r="AI149" s="7"/>
      <c r="AJ149" s="7"/>
      <c r="AK149" s="7"/>
      <c r="AL149" s="7"/>
      <c r="AM149" s="7"/>
      <c r="AN149" s="7"/>
      <c r="AO149" s="7"/>
      <c r="AP149" s="7"/>
      <c r="AQ149" s="7"/>
      <c r="AR149" s="7"/>
      <c r="AS149" s="7"/>
      <c r="AT149" s="7"/>
      <c r="AU149" s="7"/>
      <c r="AV149" s="7"/>
    </row>
    <row r="150" spans="20:48" ht="13.15" customHeight="1" x14ac:dyDescent="0.2">
      <c r="T150" s="240"/>
      <c r="U150" s="240"/>
      <c r="V150" s="240"/>
      <c r="W150" s="240"/>
      <c r="X150" s="240"/>
      <c r="Y150" s="240"/>
      <c r="Z150" s="240"/>
      <c r="AA150" s="240"/>
      <c r="AB150" s="9"/>
      <c r="AC150" s="9"/>
      <c r="AD150" s="9"/>
      <c r="AE150" s="9"/>
      <c r="AF150" s="9"/>
      <c r="AG150" s="7"/>
      <c r="AH150" s="7"/>
      <c r="AI150" s="7"/>
      <c r="AJ150" s="7"/>
      <c r="AK150" s="7"/>
      <c r="AL150" s="7"/>
      <c r="AM150" s="7"/>
      <c r="AN150" s="7"/>
      <c r="AO150" s="7"/>
      <c r="AP150" s="7"/>
      <c r="AQ150" s="7"/>
      <c r="AR150" s="7"/>
      <c r="AS150" s="7"/>
      <c r="AT150" s="7"/>
      <c r="AU150" s="7"/>
      <c r="AV150" s="7"/>
    </row>
    <row r="151" spans="20:48" ht="13.15" customHeight="1" x14ac:dyDescent="0.2">
      <c r="T151" s="240"/>
      <c r="U151" s="240"/>
      <c r="V151" s="240"/>
      <c r="W151" s="240"/>
      <c r="X151" s="240"/>
      <c r="Y151" s="240"/>
      <c r="Z151" s="240"/>
      <c r="AA151" s="240"/>
      <c r="AB151" s="9"/>
      <c r="AC151" s="9"/>
      <c r="AD151" s="9"/>
      <c r="AE151" s="9"/>
      <c r="AF151" s="9"/>
      <c r="AG151" s="7"/>
      <c r="AH151" s="7"/>
      <c r="AI151" s="7"/>
      <c r="AJ151" s="7"/>
      <c r="AK151" s="7"/>
      <c r="AL151" s="7"/>
      <c r="AM151" s="7"/>
      <c r="AN151" s="7"/>
      <c r="AO151" s="7"/>
      <c r="AP151" s="7"/>
      <c r="AQ151" s="7"/>
      <c r="AR151" s="7"/>
      <c r="AS151" s="7"/>
      <c r="AT151" s="7"/>
      <c r="AU151" s="7"/>
      <c r="AV151" s="7"/>
    </row>
    <row r="152" spans="20:48" ht="13.15" customHeight="1" x14ac:dyDescent="0.2">
      <c r="T152" s="240"/>
      <c r="U152" s="240"/>
      <c r="V152" s="240"/>
      <c r="W152" s="240"/>
      <c r="X152" s="240"/>
      <c r="Y152" s="240"/>
      <c r="Z152" s="240"/>
      <c r="AA152" s="240"/>
      <c r="AB152" s="9"/>
      <c r="AC152" s="9"/>
      <c r="AD152" s="9"/>
      <c r="AE152" s="9"/>
      <c r="AF152" s="9"/>
      <c r="AG152" s="7"/>
      <c r="AH152" s="7"/>
      <c r="AI152" s="7"/>
      <c r="AJ152" s="7"/>
      <c r="AK152" s="7"/>
      <c r="AL152" s="7"/>
      <c r="AM152" s="7"/>
      <c r="AN152" s="7"/>
      <c r="AO152" s="7"/>
      <c r="AP152" s="7"/>
      <c r="AQ152" s="7"/>
      <c r="AR152" s="7"/>
      <c r="AS152" s="7"/>
      <c r="AT152" s="7"/>
      <c r="AU152" s="7"/>
      <c r="AV152" s="7"/>
    </row>
    <row r="153" spans="20:48" ht="13.15" customHeight="1" x14ac:dyDescent="0.2">
      <c r="T153" s="240"/>
      <c r="U153" s="240"/>
      <c r="V153" s="240"/>
      <c r="W153" s="240"/>
      <c r="X153" s="240"/>
      <c r="Y153" s="240"/>
      <c r="Z153" s="240"/>
      <c r="AA153" s="240"/>
      <c r="AB153" s="9"/>
      <c r="AC153" s="9"/>
      <c r="AD153" s="9"/>
      <c r="AE153" s="9"/>
      <c r="AF153" s="9"/>
      <c r="AG153" s="7"/>
      <c r="AH153" s="7"/>
      <c r="AI153" s="7"/>
      <c r="AJ153" s="7"/>
      <c r="AK153" s="7"/>
      <c r="AL153" s="7"/>
      <c r="AM153" s="7"/>
      <c r="AN153" s="7"/>
      <c r="AO153" s="7"/>
      <c r="AP153" s="7"/>
      <c r="AQ153" s="7"/>
      <c r="AR153" s="7"/>
      <c r="AS153" s="7"/>
      <c r="AT153" s="7"/>
      <c r="AU153" s="7"/>
      <c r="AV153" s="7"/>
    </row>
    <row r="154" spans="20:48" ht="13.15" customHeight="1" x14ac:dyDescent="0.2">
      <c r="T154" s="240"/>
      <c r="U154" s="240"/>
      <c r="V154" s="240"/>
      <c r="W154" s="240"/>
      <c r="X154" s="240"/>
      <c r="Y154" s="240"/>
      <c r="Z154" s="240"/>
      <c r="AA154" s="240"/>
      <c r="AB154" s="9"/>
      <c r="AC154" s="9"/>
      <c r="AD154" s="9"/>
      <c r="AE154" s="9"/>
      <c r="AF154" s="9"/>
      <c r="AG154" s="7"/>
      <c r="AH154" s="7"/>
      <c r="AI154" s="7"/>
      <c r="AJ154" s="7"/>
      <c r="AK154" s="7"/>
      <c r="AL154" s="7"/>
      <c r="AM154" s="7"/>
      <c r="AN154" s="7"/>
      <c r="AO154" s="7"/>
      <c r="AP154" s="7"/>
      <c r="AQ154" s="7"/>
      <c r="AR154" s="7"/>
      <c r="AS154" s="7"/>
      <c r="AT154" s="7"/>
      <c r="AU154" s="7"/>
      <c r="AV154" s="7"/>
    </row>
    <row r="155" spans="20:48" ht="13.15" customHeight="1" x14ac:dyDescent="0.2">
      <c r="T155" s="240"/>
      <c r="U155" s="240"/>
      <c r="V155" s="240"/>
      <c r="W155" s="240"/>
      <c r="X155" s="240"/>
      <c r="Y155" s="240"/>
      <c r="Z155" s="240"/>
      <c r="AA155" s="240"/>
      <c r="AB155" s="9"/>
      <c r="AC155" s="9"/>
      <c r="AD155" s="9"/>
      <c r="AE155" s="9"/>
      <c r="AF155" s="9"/>
      <c r="AG155" s="7"/>
      <c r="AH155" s="7"/>
      <c r="AI155" s="7"/>
      <c r="AJ155" s="7"/>
      <c r="AK155" s="7"/>
      <c r="AL155" s="7"/>
      <c r="AM155" s="7"/>
      <c r="AN155" s="7"/>
      <c r="AO155" s="7"/>
      <c r="AP155" s="7"/>
      <c r="AQ155" s="7"/>
      <c r="AR155" s="7"/>
      <c r="AS155" s="7"/>
      <c r="AT155" s="7"/>
      <c r="AU155" s="7"/>
      <c r="AV155" s="7"/>
    </row>
    <row r="156" spans="20:48" ht="13.15" customHeight="1" x14ac:dyDescent="0.2">
      <c r="T156" s="240"/>
      <c r="U156" s="240"/>
      <c r="V156" s="240"/>
      <c r="W156" s="240"/>
      <c r="X156" s="240"/>
      <c r="Y156" s="240"/>
      <c r="Z156" s="240"/>
      <c r="AA156" s="240"/>
      <c r="AB156" s="9"/>
      <c r="AC156" s="9"/>
      <c r="AD156" s="9"/>
      <c r="AE156" s="9"/>
      <c r="AF156" s="9"/>
      <c r="AG156" s="7"/>
      <c r="AH156" s="7"/>
      <c r="AI156" s="7"/>
      <c r="AJ156" s="7"/>
      <c r="AK156" s="7"/>
      <c r="AL156" s="7"/>
      <c r="AM156" s="7"/>
      <c r="AN156" s="7"/>
      <c r="AO156" s="7"/>
      <c r="AP156" s="7"/>
      <c r="AQ156" s="7"/>
      <c r="AR156" s="7"/>
      <c r="AS156" s="7"/>
      <c r="AT156" s="7"/>
      <c r="AU156" s="7"/>
      <c r="AV156" s="7"/>
    </row>
    <row r="157" spans="20:48" ht="13.15" customHeight="1" x14ac:dyDescent="0.2">
      <c r="T157" s="240"/>
      <c r="U157" s="240"/>
      <c r="V157" s="240"/>
      <c r="W157" s="240"/>
      <c r="X157" s="240"/>
      <c r="Y157" s="240"/>
      <c r="Z157" s="240"/>
      <c r="AA157" s="240"/>
      <c r="AB157" s="9"/>
      <c r="AC157" s="9"/>
      <c r="AD157" s="9"/>
      <c r="AE157" s="9"/>
      <c r="AF157" s="9"/>
      <c r="AG157" s="7"/>
      <c r="AH157" s="7"/>
      <c r="AI157" s="7"/>
      <c r="AJ157" s="7"/>
      <c r="AK157" s="7"/>
      <c r="AL157" s="7"/>
      <c r="AM157" s="7"/>
      <c r="AN157" s="7"/>
      <c r="AO157" s="7"/>
      <c r="AP157" s="7"/>
      <c r="AQ157" s="7"/>
      <c r="AR157" s="7"/>
      <c r="AS157" s="7"/>
      <c r="AT157" s="7"/>
      <c r="AU157" s="7"/>
      <c r="AV157" s="7"/>
    </row>
    <row r="158" spans="20:48" ht="13.15" customHeight="1" x14ac:dyDescent="0.2">
      <c r="T158" s="240"/>
      <c r="U158" s="240"/>
      <c r="V158" s="240"/>
      <c r="W158" s="240"/>
      <c r="X158" s="240"/>
      <c r="Y158" s="240"/>
      <c r="Z158" s="240"/>
      <c r="AA158" s="240"/>
      <c r="AB158" s="9"/>
      <c r="AC158" s="9"/>
      <c r="AD158" s="9"/>
      <c r="AE158" s="9"/>
      <c r="AF158" s="9"/>
      <c r="AG158" s="7"/>
      <c r="AH158" s="7"/>
      <c r="AI158" s="7"/>
      <c r="AJ158" s="7"/>
      <c r="AK158" s="7"/>
      <c r="AL158" s="7"/>
      <c r="AM158" s="7"/>
      <c r="AN158" s="7"/>
      <c r="AO158" s="7"/>
      <c r="AP158" s="7"/>
      <c r="AQ158" s="7"/>
      <c r="AR158" s="7"/>
      <c r="AS158" s="7"/>
      <c r="AT158" s="7"/>
      <c r="AU158" s="7"/>
      <c r="AV158" s="7"/>
    </row>
    <row r="159" spans="20:48" ht="13.15" customHeight="1" x14ac:dyDescent="0.2">
      <c r="T159" s="240"/>
      <c r="U159" s="240"/>
      <c r="V159" s="240"/>
      <c r="W159" s="240"/>
      <c r="X159" s="240"/>
      <c r="Y159" s="240"/>
      <c r="Z159" s="240"/>
      <c r="AA159" s="240"/>
      <c r="AB159" s="9"/>
      <c r="AC159" s="9"/>
      <c r="AD159" s="9"/>
      <c r="AE159" s="9"/>
      <c r="AF159" s="9"/>
      <c r="AG159" s="7"/>
      <c r="AH159" s="7"/>
      <c r="AI159" s="7"/>
      <c r="AJ159" s="7"/>
      <c r="AK159" s="7"/>
      <c r="AL159" s="7"/>
      <c r="AM159" s="7"/>
      <c r="AN159" s="7"/>
      <c r="AO159" s="7"/>
      <c r="AP159" s="7"/>
      <c r="AQ159" s="7"/>
      <c r="AR159" s="7"/>
      <c r="AS159" s="7"/>
      <c r="AT159" s="7"/>
      <c r="AU159" s="7"/>
      <c r="AV159" s="7"/>
    </row>
    <row r="160" spans="20:48" ht="13.15" customHeight="1" x14ac:dyDescent="0.2">
      <c r="T160" s="240"/>
      <c r="U160" s="240"/>
      <c r="V160" s="240"/>
      <c r="W160" s="240"/>
      <c r="X160" s="240"/>
      <c r="Y160" s="240"/>
      <c r="Z160" s="240"/>
      <c r="AA160" s="240"/>
      <c r="AB160" s="9"/>
      <c r="AC160" s="9"/>
      <c r="AD160" s="9"/>
      <c r="AE160" s="9"/>
      <c r="AF160" s="9"/>
      <c r="AG160" s="7"/>
      <c r="AH160" s="7"/>
      <c r="AI160" s="7"/>
      <c r="AJ160" s="7"/>
      <c r="AK160" s="7"/>
      <c r="AL160" s="7"/>
      <c r="AM160" s="7"/>
      <c r="AN160" s="7"/>
      <c r="AO160" s="7"/>
      <c r="AP160" s="7"/>
      <c r="AQ160" s="7"/>
      <c r="AR160" s="7"/>
      <c r="AS160" s="7"/>
      <c r="AT160" s="7"/>
      <c r="AU160" s="7"/>
      <c r="AV160" s="7"/>
    </row>
    <row r="161" spans="20:48" ht="13.15" customHeight="1" x14ac:dyDescent="0.2">
      <c r="T161" s="240"/>
      <c r="U161" s="240"/>
      <c r="V161" s="240"/>
      <c r="W161" s="240"/>
      <c r="X161" s="240"/>
      <c r="Y161" s="240"/>
      <c r="Z161" s="240"/>
      <c r="AA161" s="240"/>
      <c r="AB161" s="9"/>
      <c r="AC161" s="9"/>
      <c r="AD161" s="9"/>
      <c r="AE161" s="9"/>
      <c r="AF161" s="9"/>
      <c r="AG161" s="7"/>
      <c r="AH161" s="7"/>
      <c r="AI161" s="7"/>
      <c r="AJ161" s="7"/>
      <c r="AK161" s="7"/>
      <c r="AL161" s="7"/>
      <c r="AM161" s="7"/>
      <c r="AN161" s="7"/>
      <c r="AO161" s="7"/>
      <c r="AP161" s="7"/>
      <c r="AQ161" s="7"/>
      <c r="AR161" s="7"/>
      <c r="AS161" s="7"/>
      <c r="AT161" s="7"/>
      <c r="AU161" s="7"/>
      <c r="AV161" s="7"/>
    </row>
    <row r="162" spans="20:48" ht="13.15" customHeight="1" x14ac:dyDescent="0.2">
      <c r="T162" s="240"/>
      <c r="U162" s="240"/>
      <c r="V162" s="240"/>
      <c r="W162" s="240"/>
      <c r="X162" s="240"/>
      <c r="Y162" s="240"/>
      <c r="Z162" s="240"/>
      <c r="AA162" s="240"/>
      <c r="AB162" s="9"/>
      <c r="AC162" s="9"/>
      <c r="AD162" s="9"/>
      <c r="AE162" s="9"/>
      <c r="AF162" s="9"/>
      <c r="AG162" s="7"/>
      <c r="AH162" s="7"/>
      <c r="AI162" s="7"/>
      <c r="AJ162" s="7"/>
      <c r="AK162" s="7"/>
      <c r="AL162" s="7"/>
      <c r="AM162" s="7"/>
      <c r="AN162" s="7"/>
      <c r="AO162" s="7"/>
      <c r="AP162" s="7"/>
      <c r="AQ162" s="7"/>
      <c r="AR162" s="7"/>
      <c r="AS162" s="7"/>
      <c r="AT162" s="7"/>
      <c r="AU162" s="7"/>
      <c r="AV162" s="7"/>
    </row>
    <row r="163" spans="20:48" ht="13.15" customHeight="1" x14ac:dyDescent="0.2">
      <c r="T163" s="240"/>
      <c r="U163" s="240"/>
      <c r="V163" s="240"/>
      <c r="W163" s="240"/>
      <c r="X163" s="240"/>
      <c r="Y163" s="240"/>
      <c r="Z163" s="240"/>
      <c r="AA163" s="240"/>
      <c r="AB163" s="9"/>
      <c r="AC163" s="9"/>
      <c r="AD163" s="9"/>
      <c r="AE163" s="9"/>
      <c r="AF163" s="9"/>
      <c r="AG163" s="7"/>
      <c r="AH163" s="7"/>
      <c r="AI163" s="7"/>
      <c r="AJ163" s="7"/>
      <c r="AK163" s="7"/>
      <c r="AL163" s="7"/>
      <c r="AM163" s="7"/>
      <c r="AN163" s="7"/>
      <c r="AO163" s="7"/>
      <c r="AP163" s="7"/>
      <c r="AQ163" s="7"/>
      <c r="AR163" s="7"/>
      <c r="AS163" s="7"/>
      <c r="AT163" s="7"/>
      <c r="AU163" s="7"/>
      <c r="AV163" s="7"/>
    </row>
    <row r="164" spans="20:48" ht="13.15" customHeight="1" x14ac:dyDescent="0.2">
      <c r="T164" s="240"/>
      <c r="U164" s="240"/>
      <c r="V164" s="240"/>
      <c r="W164" s="240"/>
      <c r="X164" s="240"/>
      <c r="Y164" s="240"/>
      <c r="Z164" s="240"/>
      <c r="AA164" s="240"/>
      <c r="AB164" s="9"/>
      <c r="AC164" s="9"/>
      <c r="AD164" s="9"/>
      <c r="AE164" s="9"/>
      <c r="AF164" s="9"/>
      <c r="AG164" s="7"/>
      <c r="AH164" s="7"/>
      <c r="AI164" s="7"/>
      <c r="AJ164" s="7"/>
      <c r="AK164" s="7"/>
      <c r="AL164" s="7"/>
      <c r="AM164" s="7"/>
      <c r="AN164" s="7"/>
      <c r="AO164" s="7"/>
      <c r="AP164" s="7"/>
      <c r="AQ164" s="7"/>
      <c r="AR164" s="7"/>
      <c r="AS164" s="7"/>
      <c r="AT164" s="7"/>
      <c r="AU164" s="7"/>
      <c r="AV164" s="7"/>
    </row>
    <row r="165" spans="20:48" ht="13.15" customHeight="1" x14ac:dyDescent="0.2">
      <c r="T165" s="240"/>
      <c r="U165" s="240"/>
      <c r="V165" s="240"/>
      <c r="W165" s="240"/>
      <c r="X165" s="240"/>
      <c r="Y165" s="240"/>
      <c r="Z165" s="240"/>
      <c r="AA165" s="240"/>
      <c r="AB165" s="9"/>
      <c r="AC165" s="9"/>
      <c r="AD165" s="9"/>
      <c r="AE165" s="9"/>
      <c r="AF165" s="9"/>
      <c r="AG165" s="7"/>
      <c r="AH165" s="7"/>
      <c r="AI165" s="7"/>
      <c r="AJ165" s="7"/>
      <c r="AK165" s="7"/>
      <c r="AL165" s="7"/>
      <c r="AM165" s="7"/>
      <c r="AN165" s="7"/>
      <c r="AO165" s="7"/>
      <c r="AP165" s="7"/>
      <c r="AQ165" s="7"/>
      <c r="AR165" s="7"/>
      <c r="AS165" s="7"/>
      <c r="AT165" s="7"/>
      <c r="AU165" s="7"/>
      <c r="AV165" s="7"/>
    </row>
    <row r="166" spans="20:48" ht="13.15" customHeight="1" x14ac:dyDescent="0.2">
      <c r="T166" s="240"/>
      <c r="U166" s="240"/>
      <c r="V166" s="240"/>
      <c r="W166" s="240"/>
      <c r="X166" s="240"/>
      <c r="Y166" s="240"/>
      <c r="Z166" s="240"/>
      <c r="AA166" s="240"/>
      <c r="AB166" s="9"/>
      <c r="AC166" s="9"/>
      <c r="AD166" s="9"/>
      <c r="AE166" s="9"/>
      <c r="AF166" s="9"/>
      <c r="AG166" s="7"/>
      <c r="AH166" s="7"/>
      <c r="AI166" s="7"/>
      <c r="AJ166" s="7"/>
      <c r="AK166" s="7"/>
      <c r="AL166" s="7"/>
      <c r="AM166" s="7"/>
      <c r="AN166" s="7"/>
      <c r="AO166" s="7"/>
      <c r="AP166" s="7"/>
      <c r="AQ166" s="7"/>
      <c r="AR166" s="7"/>
      <c r="AS166" s="7"/>
      <c r="AT166" s="7"/>
      <c r="AU166" s="7"/>
      <c r="AV166" s="7"/>
    </row>
    <row r="167" spans="20:48" ht="13.15" customHeight="1" x14ac:dyDescent="0.2">
      <c r="T167" s="240"/>
      <c r="U167" s="240"/>
      <c r="V167" s="240"/>
      <c r="W167" s="240"/>
      <c r="X167" s="240"/>
      <c r="Y167" s="240"/>
      <c r="Z167" s="240"/>
      <c r="AA167" s="240"/>
      <c r="AB167" s="9"/>
      <c r="AC167" s="9"/>
      <c r="AD167" s="9"/>
      <c r="AE167" s="9"/>
      <c r="AF167" s="9"/>
      <c r="AG167" s="7"/>
      <c r="AH167" s="7"/>
      <c r="AI167" s="7"/>
      <c r="AJ167" s="7"/>
      <c r="AK167" s="7"/>
      <c r="AL167" s="7"/>
      <c r="AM167" s="7"/>
      <c r="AN167" s="7"/>
      <c r="AO167" s="7"/>
      <c r="AP167" s="7"/>
      <c r="AQ167" s="7"/>
      <c r="AR167" s="7"/>
      <c r="AS167" s="7"/>
      <c r="AT167" s="7"/>
      <c r="AU167" s="7"/>
      <c r="AV167" s="7"/>
    </row>
    <row r="168" spans="20:48" ht="13.15" customHeight="1" x14ac:dyDescent="0.2">
      <c r="T168" s="240"/>
      <c r="U168" s="240"/>
      <c r="V168" s="240"/>
      <c r="W168" s="240"/>
      <c r="X168" s="240"/>
      <c r="Y168" s="240"/>
      <c r="Z168" s="240"/>
      <c r="AA168" s="240"/>
      <c r="AB168" s="9"/>
      <c r="AC168" s="9"/>
      <c r="AD168" s="9"/>
      <c r="AE168" s="9"/>
      <c r="AF168" s="9"/>
      <c r="AG168" s="7"/>
      <c r="AH168" s="7"/>
      <c r="AI168" s="7"/>
      <c r="AJ168" s="7"/>
      <c r="AK168" s="7"/>
      <c r="AL168" s="7"/>
      <c r="AM168" s="7"/>
      <c r="AN168" s="7"/>
      <c r="AO168" s="7"/>
      <c r="AP168" s="7"/>
      <c r="AQ168" s="7"/>
      <c r="AR168" s="7"/>
      <c r="AS168" s="7"/>
      <c r="AT168" s="7"/>
      <c r="AU168" s="7"/>
      <c r="AV168" s="7"/>
    </row>
    <row r="169" spans="20:48" ht="13.15" customHeight="1" x14ac:dyDescent="0.2">
      <c r="T169" s="240"/>
      <c r="U169" s="240"/>
      <c r="V169" s="240"/>
      <c r="W169" s="240"/>
      <c r="X169" s="240"/>
      <c r="Y169" s="240"/>
      <c r="Z169" s="240"/>
      <c r="AA169" s="240"/>
      <c r="AB169" s="9"/>
      <c r="AC169" s="9"/>
      <c r="AD169" s="9"/>
      <c r="AE169" s="9"/>
      <c r="AF169" s="9"/>
      <c r="AG169" s="7"/>
      <c r="AH169" s="7"/>
      <c r="AI169" s="7"/>
      <c r="AJ169" s="7"/>
      <c r="AK169" s="7"/>
      <c r="AL169" s="7"/>
      <c r="AM169" s="7"/>
      <c r="AN169" s="7"/>
      <c r="AO169" s="7"/>
      <c r="AP169" s="7"/>
      <c r="AQ169" s="7"/>
      <c r="AR169" s="7"/>
      <c r="AS169" s="7"/>
      <c r="AT169" s="7"/>
      <c r="AU169" s="7"/>
      <c r="AV169" s="7"/>
    </row>
    <row r="170" spans="20:48" ht="13.15" customHeight="1" x14ac:dyDescent="0.2">
      <c r="T170" s="240"/>
      <c r="U170" s="240"/>
      <c r="V170" s="240"/>
      <c r="W170" s="240"/>
      <c r="X170" s="240"/>
      <c r="Y170" s="240"/>
      <c r="Z170" s="240"/>
      <c r="AA170" s="240"/>
      <c r="AB170" s="9"/>
      <c r="AC170" s="9"/>
      <c r="AD170" s="9"/>
      <c r="AE170" s="9"/>
      <c r="AF170" s="9"/>
      <c r="AG170" s="7"/>
      <c r="AH170" s="7"/>
      <c r="AI170" s="7"/>
      <c r="AJ170" s="7"/>
      <c r="AK170" s="7"/>
      <c r="AL170" s="7"/>
      <c r="AM170" s="7"/>
      <c r="AN170" s="7"/>
      <c r="AO170" s="7"/>
      <c r="AP170" s="7"/>
      <c r="AQ170" s="7"/>
      <c r="AR170" s="7"/>
      <c r="AS170" s="7"/>
      <c r="AT170" s="7"/>
      <c r="AU170" s="7"/>
      <c r="AV170" s="7"/>
    </row>
    <row r="171" spans="20:48" ht="13.15" customHeight="1" x14ac:dyDescent="0.2">
      <c r="T171" s="240"/>
      <c r="U171" s="240"/>
      <c r="V171" s="240"/>
      <c r="W171" s="240"/>
      <c r="X171" s="240"/>
      <c r="Y171" s="240"/>
      <c r="Z171" s="240"/>
      <c r="AA171" s="240"/>
      <c r="AB171" s="9"/>
      <c r="AC171" s="9"/>
      <c r="AD171" s="9"/>
      <c r="AE171" s="9"/>
      <c r="AF171" s="9"/>
      <c r="AG171" s="7"/>
      <c r="AH171" s="7"/>
      <c r="AI171" s="7"/>
      <c r="AJ171" s="7"/>
      <c r="AK171" s="7"/>
      <c r="AL171" s="7"/>
      <c r="AM171" s="7"/>
      <c r="AN171" s="7"/>
      <c r="AO171" s="7"/>
      <c r="AP171" s="7"/>
      <c r="AQ171" s="7"/>
      <c r="AR171" s="7"/>
      <c r="AS171" s="7"/>
      <c r="AT171" s="7"/>
      <c r="AU171" s="7"/>
      <c r="AV171" s="7"/>
    </row>
    <row r="172" spans="20:48" ht="13.15" customHeight="1" x14ac:dyDescent="0.2">
      <c r="T172" s="240"/>
      <c r="U172" s="240"/>
      <c r="V172" s="240"/>
      <c r="W172" s="240"/>
      <c r="X172" s="240"/>
      <c r="Y172" s="240"/>
      <c r="Z172" s="240"/>
      <c r="AA172" s="240"/>
      <c r="AB172" s="9"/>
      <c r="AC172" s="9"/>
      <c r="AD172" s="9"/>
      <c r="AE172" s="9"/>
      <c r="AF172" s="9"/>
      <c r="AG172" s="7"/>
      <c r="AH172" s="7"/>
      <c r="AI172" s="7"/>
      <c r="AJ172" s="7"/>
      <c r="AK172" s="7"/>
      <c r="AL172" s="7"/>
      <c r="AM172" s="7"/>
      <c r="AN172" s="7"/>
      <c r="AO172" s="7"/>
      <c r="AP172" s="7"/>
      <c r="AQ172" s="7"/>
      <c r="AR172" s="7"/>
      <c r="AS172" s="7"/>
      <c r="AT172" s="7"/>
      <c r="AU172" s="7"/>
      <c r="AV172" s="7"/>
    </row>
    <row r="173" spans="20:48" ht="13.15" customHeight="1" x14ac:dyDescent="0.2">
      <c r="T173" s="240"/>
      <c r="U173" s="240"/>
      <c r="V173" s="240"/>
      <c r="W173" s="240"/>
      <c r="X173" s="240"/>
      <c r="Y173" s="240"/>
      <c r="Z173" s="240"/>
      <c r="AA173" s="240"/>
      <c r="AB173" s="9"/>
      <c r="AC173" s="9"/>
      <c r="AD173" s="9"/>
      <c r="AE173" s="9"/>
      <c r="AF173" s="9"/>
      <c r="AG173" s="7"/>
      <c r="AH173" s="7"/>
      <c r="AI173" s="7"/>
      <c r="AJ173" s="7"/>
      <c r="AK173" s="7"/>
      <c r="AL173" s="7"/>
      <c r="AM173" s="7"/>
      <c r="AN173" s="7"/>
      <c r="AO173" s="7"/>
      <c r="AP173" s="7"/>
      <c r="AQ173" s="7"/>
      <c r="AR173" s="7"/>
      <c r="AS173" s="7"/>
      <c r="AT173" s="7"/>
      <c r="AU173" s="7"/>
      <c r="AV173" s="7"/>
    </row>
    <row r="174" spans="20:48" ht="13.15" customHeight="1" x14ac:dyDescent="0.2">
      <c r="T174" s="240"/>
      <c r="U174" s="240"/>
      <c r="V174" s="240"/>
      <c r="W174" s="240"/>
      <c r="X174" s="240"/>
      <c r="Y174" s="240"/>
      <c r="Z174" s="240"/>
      <c r="AA174" s="240"/>
      <c r="AB174" s="9"/>
      <c r="AC174" s="9"/>
      <c r="AD174" s="9"/>
      <c r="AE174" s="9"/>
      <c r="AF174" s="9"/>
      <c r="AG174" s="7"/>
      <c r="AH174" s="7"/>
      <c r="AI174" s="7"/>
      <c r="AJ174" s="7"/>
      <c r="AK174" s="7"/>
      <c r="AL174" s="7"/>
      <c r="AM174" s="7"/>
      <c r="AN174" s="7"/>
      <c r="AO174" s="7"/>
      <c r="AP174" s="7"/>
      <c r="AQ174" s="7"/>
      <c r="AR174" s="7"/>
      <c r="AS174" s="7"/>
      <c r="AT174" s="7"/>
      <c r="AU174" s="7"/>
      <c r="AV174" s="7"/>
    </row>
    <row r="175" spans="20:48" ht="13.15" customHeight="1" x14ac:dyDescent="0.2">
      <c r="T175" s="240"/>
      <c r="U175" s="240"/>
      <c r="V175" s="240"/>
      <c r="W175" s="240"/>
      <c r="X175" s="240"/>
      <c r="Y175" s="240"/>
      <c r="Z175" s="240"/>
      <c r="AA175" s="240"/>
      <c r="AB175" s="9"/>
      <c r="AC175" s="9"/>
      <c r="AD175" s="9"/>
      <c r="AE175" s="9"/>
      <c r="AF175" s="9"/>
      <c r="AG175" s="7"/>
      <c r="AH175" s="7"/>
      <c r="AI175" s="7"/>
      <c r="AJ175" s="7"/>
      <c r="AK175" s="7"/>
      <c r="AL175" s="7"/>
      <c r="AM175" s="7"/>
      <c r="AN175" s="7"/>
      <c r="AO175" s="7"/>
      <c r="AP175" s="7"/>
      <c r="AQ175" s="7"/>
      <c r="AR175" s="7"/>
      <c r="AS175" s="7"/>
      <c r="AT175" s="7"/>
      <c r="AU175" s="7"/>
      <c r="AV175" s="7"/>
    </row>
    <row r="176" spans="20:48" ht="13.15" customHeight="1" x14ac:dyDescent="0.2">
      <c r="T176" s="240"/>
      <c r="U176" s="240"/>
      <c r="V176" s="240"/>
      <c r="W176" s="240"/>
      <c r="X176" s="240"/>
      <c r="Y176" s="240"/>
      <c r="Z176" s="240"/>
      <c r="AA176" s="240"/>
      <c r="AB176" s="9"/>
      <c r="AC176" s="9"/>
      <c r="AD176" s="9"/>
      <c r="AE176" s="9"/>
      <c r="AF176" s="9"/>
      <c r="AG176" s="7"/>
      <c r="AH176" s="7"/>
      <c r="AI176" s="7"/>
      <c r="AJ176" s="7"/>
      <c r="AK176" s="7"/>
      <c r="AL176" s="7"/>
      <c r="AM176" s="7"/>
      <c r="AN176" s="7"/>
      <c r="AO176" s="7"/>
      <c r="AP176" s="7"/>
      <c r="AQ176" s="7"/>
      <c r="AR176" s="7"/>
      <c r="AS176" s="7"/>
      <c r="AT176" s="7"/>
      <c r="AU176" s="7"/>
      <c r="AV176" s="7"/>
    </row>
    <row r="177" spans="20:48" ht="13.15" customHeight="1" x14ac:dyDescent="0.2">
      <c r="T177" s="240"/>
      <c r="U177" s="240"/>
      <c r="V177" s="240"/>
      <c r="W177" s="240"/>
      <c r="X177" s="240"/>
      <c r="Y177" s="240"/>
      <c r="Z177" s="240"/>
      <c r="AA177" s="240"/>
      <c r="AB177" s="9"/>
      <c r="AC177" s="9"/>
      <c r="AD177" s="9"/>
      <c r="AE177" s="9"/>
      <c r="AF177" s="9"/>
      <c r="AG177" s="7"/>
      <c r="AH177" s="7"/>
      <c r="AI177" s="7"/>
      <c r="AJ177" s="7"/>
      <c r="AK177" s="7"/>
      <c r="AL177" s="7"/>
      <c r="AM177" s="7"/>
      <c r="AN177" s="7"/>
      <c r="AO177" s="7"/>
      <c r="AP177" s="7"/>
      <c r="AQ177" s="7"/>
      <c r="AR177" s="7"/>
      <c r="AS177" s="7"/>
      <c r="AT177" s="7"/>
      <c r="AU177" s="7"/>
      <c r="AV177" s="7"/>
    </row>
    <row r="178" spans="20:48" ht="13.15" customHeight="1" x14ac:dyDescent="0.2">
      <c r="T178" s="240"/>
      <c r="U178" s="240"/>
      <c r="V178" s="240"/>
      <c r="W178" s="240"/>
      <c r="X178" s="240"/>
      <c r="Y178" s="240"/>
      <c r="Z178" s="240"/>
      <c r="AA178" s="240"/>
      <c r="AB178" s="9"/>
      <c r="AC178" s="9"/>
      <c r="AD178" s="9"/>
      <c r="AE178" s="9"/>
      <c r="AF178" s="9"/>
      <c r="AG178" s="7"/>
      <c r="AH178" s="7"/>
      <c r="AI178" s="7"/>
      <c r="AJ178" s="7"/>
      <c r="AK178" s="7"/>
      <c r="AL178" s="7"/>
      <c r="AM178" s="7"/>
      <c r="AN178" s="7"/>
      <c r="AO178" s="7"/>
      <c r="AP178" s="7"/>
      <c r="AQ178" s="7"/>
      <c r="AR178" s="7"/>
      <c r="AS178" s="7"/>
      <c r="AT178" s="7"/>
      <c r="AU178" s="7"/>
      <c r="AV178" s="7"/>
    </row>
    <row r="179" spans="20:48" ht="13.15" customHeight="1" x14ac:dyDescent="0.2">
      <c r="T179" s="240"/>
      <c r="U179" s="240"/>
      <c r="V179" s="240"/>
      <c r="W179" s="240"/>
      <c r="X179" s="240"/>
      <c r="Y179" s="240"/>
      <c r="Z179" s="240"/>
      <c r="AA179" s="240"/>
      <c r="AB179" s="9"/>
      <c r="AC179" s="9"/>
      <c r="AD179" s="9"/>
      <c r="AE179" s="9"/>
      <c r="AF179" s="9"/>
      <c r="AG179" s="7"/>
      <c r="AH179" s="7"/>
      <c r="AI179" s="7"/>
      <c r="AJ179" s="7"/>
      <c r="AK179" s="7"/>
      <c r="AL179" s="7"/>
      <c r="AM179" s="7"/>
      <c r="AN179" s="7"/>
      <c r="AO179" s="7"/>
      <c r="AP179" s="7"/>
      <c r="AQ179" s="7"/>
      <c r="AR179" s="7"/>
      <c r="AS179" s="7"/>
      <c r="AT179" s="7"/>
      <c r="AU179" s="7"/>
      <c r="AV179" s="7"/>
    </row>
    <row r="180" spans="20:48" ht="13.15" customHeight="1" x14ac:dyDescent="0.2">
      <c r="T180" s="240"/>
      <c r="U180" s="240"/>
      <c r="V180" s="240"/>
      <c r="W180" s="240"/>
      <c r="X180" s="240"/>
      <c r="Y180" s="240"/>
      <c r="Z180" s="240"/>
      <c r="AA180" s="240"/>
      <c r="AB180" s="9"/>
      <c r="AC180" s="9"/>
      <c r="AD180" s="9"/>
      <c r="AE180" s="9"/>
      <c r="AF180" s="9"/>
      <c r="AG180" s="7"/>
      <c r="AH180" s="7"/>
      <c r="AI180" s="7"/>
      <c r="AJ180" s="7"/>
      <c r="AK180" s="7"/>
      <c r="AL180" s="7"/>
      <c r="AM180" s="7"/>
      <c r="AN180" s="7"/>
      <c r="AO180" s="7"/>
      <c r="AP180" s="7"/>
      <c r="AQ180" s="7"/>
      <c r="AR180" s="7"/>
      <c r="AS180" s="7"/>
      <c r="AT180" s="7"/>
      <c r="AU180" s="7"/>
      <c r="AV180" s="7"/>
    </row>
    <row r="181" spans="20:48" ht="13.15" customHeight="1" x14ac:dyDescent="0.2">
      <c r="T181" s="240"/>
      <c r="U181" s="240"/>
      <c r="V181" s="240"/>
      <c r="W181" s="240"/>
      <c r="X181" s="240"/>
      <c r="Y181" s="240"/>
      <c r="Z181" s="240"/>
      <c r="AA181" s="240"/>
      <c r="AB181" s="9"/>
      <c r="AC181" s="9"/>
      <c r="AD181" s="9"/>
      <c r="AE181" s="9"/>
      <c r="AF181" s="9"/>
      <c r="AG181" s="7"/>
      <c r="AH181" s="7"/>
      <c r="AI181" s="7"/>
      <c r="AJ181" s="7"/>
      <c r="AK181" s="7"/>
      <c r="AL181" s="7"/>
      <c r="AM181" s="7"/>
      <c r="AN181" s="7"/>
      <c r="AO181" s="7"/>
      <c r="AP181" s="7"/>
      <c r="AQ181" s="7"/>
      <c r="AR181" s="7"/>
      <c r="AS181" s="7"/>
      <c r="AT181" s="7"/>
      <c r="AU181" s="7"/>
      <c r="AV181" s="7"/>
    </row>
    <row r="182" spans="20:48" ht="13.15" customHeight="1" x14ac:dyDescent="0.2">
      <c r="T182" s="240"/>
      <c r="U182" s="240"/>
      <c r="V182" s="240"/>
      <c r="W182" s="240"/>
      <c r="X182" s="240"/>
      <c r="Y182" s="240"/>
      <c r="Z182" s="240"/>
      <c r="AA182" s="240"/>
      <c r="AB182" s="9"/>
      <c r="AC182" s="9"/>
      <c r="AD182" s="9"/>
      <c r="AE182" s="9"/>
      <c r="AF182" s="9"/>
      <c r="AG182" s="7"/>
      <c r="AH182" s="7"/>
      <c r="AI182" s="7"/>
      <c r="AJ182" s="7"/>
      <c r="AK182" s="7"/>
      <c r="AL182" s="7"/>
      <c r="AM182" s="7"/>
      <c r="AN182" s="7"/>
      <c r="AO182" s="7"/>
      <c r="AP182" s="7"/>
      <c r="AQ182" s="7"/>
      <c r="AR182" s="7"/>
      <c r="AS182" s="7"/>
      <c r="AT182" s="7"/>
      <c r="AU182" s="7"/>
      <c r="AV182" s="7"/>
    </row>
    <row r="183" spans="20:48" ht="13.15" customHeight="1" x14ac:dyDescent="0.2">
      <c r="T183" s="240"/>
      <c r="U183" s="240"/>
      <c r="V183" s="240"/>
      <c r="W183" s="240"/>
      <c r="X183" s="240"/>
      <c r="Y183" s="240"/>
      <c r="Z183" s="240"/>
      <c r="AA183" s="240"/>
      <c r="AB183" s="9"/>
      <c r="AC183" s="9"/>
      <c r="AD183" s="9"/>
      <c r="AE183" s="9"/>
      <c r="AF183" s="9"/>
      <c r="AG183" s="7"/>
      <c r="AH183" s="7"/>
      <c r="AI183" s="7"/>
      <c r="AJ183" s="7"/>
      <c r="AK183" s="7"/>
      <c r="AL183" s="7"/>
      <c r="AM183" s="7"/>
      <c r="AN183" s="7"/>
      <c r="AO183" s="7"/>
      <c r="AP183" s="7"/>
      <c r="AQ183" s="7"/>
      <c r="AR183" s="7"/>
      <c r="AS183" s="7"/>
      <c r="AT183" s="7"/>
      <c r="AU183" s="7"/>
      <c r="AV183" s="7"/>
    </row>
    <row r="184" spans="20:48" ht="13.15" customHeight="1" x14ac:dyDescent="0.2">
      <c r="T184" s="240"/>
      <c r="U184" s="240"/>
      <c r="V184" s="240"/>
      <c r="W184" s="240"/>
      <c r="X184" s="240"/>
      <c r="Y184" s="240"/>
      <c r="Z184" s="240"/>
      <c r="AA184" s="240"/>
      <c r="AB184" s="9"/>
      <c r="AC184" s="9"/>
      <c r="AD184" s="9"/>
      <c r="AE184" s="9"/>
      <c r="AF184" s="9"/>
      <c r="AG184" s="7"/>
      <c r="AH184" s="7"/>
      <c r="AI184" s="7"/>
      <c r="AJ184" s="7"/>
      <c r="AK184" s="7"/>
      <c r="AL184" s="7"/>
      <c r="AM184" s="7"/>
      <c r="AN184" s="7"/>
      <c r="AO184" s="7"/>
      <c r="AP184" s="7"/>
      <c r="AQ184" s="7"/>
      <c r="AR184" s="7"/>
      <c r="AS184" s="7"/>
      <c r="AT184" s="7"/>
      <c r="AU184" s="7"/>
      <c r="AV184" s="7"/>
    </row>
    <row r="185" spans="20:48" ht="13.15" customHeight="1" x14ac:dyDescent="0.2">
      <c r="T185" s="240"/>
      <c r="U185" s="240"/>
      <c r="V185" s="240"/>
      <c r="W185" s="240"/>
      <c r="X185" s="240"/>
      <c r="Y185" s="240"/>
      <c r="Z185" s="240"/>
      <c r="AA185" s="240"/>
      <c r="AB185" s="9"/>
      <c r="AC185" s="9"/>
      <c r="AD185" s="9"/>
      <c r="AE185" s="9"/>
      <c r="AF185" s="9"/>
    </row>
    <row r="186" spans="20:48" ht="13.15" customHeight="1" x14ac:dyDescent="0.2">
      <c r="T186" s="240"/>
      <c r="U186" s="240"/>
      <c r="V186" s="240"/>
      <c r="W186" s="240"/>
      <c r="X186" s="240"/>
      <c r="Y186" s="240"/>
      <c r="Z186" s="240"/>
      <c r="AA186" s="240"/>
      <c r="AB186" s="9"/>
      <c r="AC186" s="9"/>
      <c r="AD186" s="9"/>
      <c r="AE186" s="9"/>
      <c r="AF186" s="9"/>
    </row>
    <row r="187" spans="20:48" ht="13.15" customHeight="1" x14ac:dyDescent="0.2">
      <c r="T187" s="240"/>
      <c r="U187" s="240"/>
      <c r="V187" s="240"/>
      <c r="W187" s="240"/>
      <c r="X187" s="240"/>
      <c r="Y187" s="240"/>
      <c r="Z187" s="240"/>
      <c r="AA187" s="240"/>
      <c r="AB187" s="9"/>
      <c r="AC187" s="9"/>
      <c r="AD187" s="9"/>
      <c r="AE187" s="9"/>
      <c r="AF187" s="9"/>
    </row>
    <row r="188" spans="20:48" ht="13.15" customHeight="1" x14ac:dyDescent="0.2">
      <c r="T188" s="240"/>
      <c r="U188" s="240"/>
      <c r="V188" s="240"/>
      <c r="W188" s="240"/>
      <c r="X188" s="240"/>
      <c r="Y188" s="240"/>
      <c r="Z188" s="240"/>
      <c r="AA188" s="240"/>
      <c r="AB188" s="9"/>
      <c r="AC188" s="9"/>
      <c r="AD188" s="9"/>
      <c r="AE188" s="9"/>
      <c r="AF188" s="9"/>
    </row>
    <row r="189" spans="20:48" ht="13.15" customHeight="1" x14ac:dyDescent="0.2">
      <c r="T189" s="9"/>
      <c r="U189" s="9"/>
      <c r="V189" s="9"/>
      <c r="W189" s="9"/>
      <c r="X189" s="9"/>
      <c r="Y189" s="9"/>
      <c r="Z189" s="9"/>
      <c r="AA189" s="9"/>
      <c r="AB189" s="9"/>
      <c r="AC189" s="9"/>
      <c r="AD189" s="9"/>
      <c r="AE189" s="9"/>
      <c r="AF189" s="9"/>
    </row>
    <row r="190" spans="20:48" ht="13.15" customHeight="1" x14ac:dyDescent="0.2">
      <c r="T190" s="9"/>
      <c r="U190" s="9"/>
      <c r="V190" s="9"/>
      <c r="W190" s="9"/>
      <c r="X190" s="9"/>
      <c r="Y190" s="9"/>
      <c r="Z190" s="9"/>
      <c r="AA190" s="9"/>
      <c r="AB190" s="9"/>
      <c r="AC190" s="9"/>
      <c r="AD190" s="9"/>
      <c r="AE190" s="9"/>
      <c r="AF190" s="9"/>
    </row>
    <row r="191" spans="20:48" ht="13.15" customHeight="1" x14ac:dyDescent="0.2">
      <c r="T191" s="9"/>
      <c r="U191" s="9"/>
      <c r="V191" s="9"/>
      <c r="W191" s="9"/>
      <c r="X191" s="9"/>
      <c r="Y191" s="9"/>
      <c r="Z191" s="9"/>
      <c r="AA191" s="9"/>
      <c r="AB191" s="9"/>
      <c r="AC191" s="9"/>
      <c r="AD191" s="9"/>
      <c r="AE191" s="9"/>
      <c r="AF191" s="9"/>
    </row>
    <row r="192" spans="20:48" ht="13.15" customHeight="1" x14ac:dyDescent="0.2">
      <c r="T192" s="9"/>
      <c r="U192" s="9"/>
      <c r="V192" s="9"/>
      <c r="W192" s="9"/>
      <c r="X192" s="9"/>
      <c r="Y192" s="9"/>
      <c r="Z192" s="9"/>
      <c r="AA192" s="9"/>
      <c r="AB192" s="9"/>
      <c r="AC192" s="9"/>
      <c r="AD192" s="9"/>
      <c r="AE192" s="9"/>
      <c r="AF192" s="9"/>
    </row>
    <row r="193" spans="20:32" ht="13.15" customHeight="1" x14ac:dyDescent="0.2">
      <c r="T193" s="9"/>
      <c r="U193" s="9"/>
      <c r="V193" s="9"/>
      <c r="W193" s="9"/>
      <c r="X193" s="9"/>
      <c r="Y193" s="9"/>
      <c r="Z193" s="9"/>
      <c r="AA193" s="9"/>
      <c r="AB193" s="9"/>
      <c r="AC193" s="9"/>
      <c r="AD193" s="9"/>
      <c r="AE193" s="9"/>
      <c r="AF193" s="9"/>
    </row>
    <row r="194" spans="20:32" ht="13.15" customHeight="1" x14ac:dyDescent="0.2">
      <c r="T194" s="9"/>
      <c r="U194" s="9"/>
      <c r="V194" s="9"/>
      <c r="W194" s="9"/>
      <c r="X194" s="9"/>
      <c r="Y194" s="9"/>
      <c r="Z194" s="9"/>
      <c r="AA194" s="9"/>
      <c r="AB194" s="9"/>
      <c r="AC194" s="9"/>
      <c r="AD194" s="9"/>
      <c r="AE194" s="9"/>
      <c r="AF194" s="9"/>
    </row>
    <row r="195" spans="20:32" ht="13.15" customHeight="1" x14ac:dyDescent="0.2">
      <c r="T195" s="9"/>
      <c r="U195" s="9"/>
      <c r="V195" s="9"/>
      <c r="W195" s="9"/>
      <c r="X195" s="9"/>
      <c r="Y195" s="9"/>
      <c r="Z195" s="9"/>
      <c r="AA195" s="9"/>
      <c r="AB195" s="9"/>
      <c r="AC195" s="9"/>
      <c r="AD195" s="9"/>
      <c r="AE195" s="9"/>
      <c r="AF195" s="9"/>
    </row>
    <row r="196" spans="20:32" ht="13.15" customHeight="1" x14ac:dyDescent="0.2">
      <c r="T196" s="9"/>
      <c r="U196" s="9"/>
      <c r="V196" s="9"/>
      <c r="W196" s="9"/>
      <c r="X196" s="9"/>
      <c r="Y196" s="9"/>
      <c r="Z196" s="9"/>
      <c r="AA196" s="9"/>
      <c r="AB196" s="9"/>
      <c r="AC196" s="9"/>
      <c r="AD196" s="9"/>
      <c r="AE196" s="9"/>
      <c r="AF196" s="9"/>
    </row>
    <row r="197" spans="20:32" ht="13.15" customHeight="1" x14ac:dyDescent="0.2">
      <c r="T197" s="9"/>
      <c r="U197" s="9"/>
      <c r="V197" s="9"/>
      <c r="W197" s="9"/>
      <c r="X197" s="9"/>
      <c r="Y197" s="9"/>
      <c r="Z197" s="9"/>
      <c r="AA197" s="9"/>
      <c r="AB197" s="9"/>
      <c r="AC197" s="9"/>
      <c r="AD197" s="9"/>
      <c r="AE197" s="9"/>
      <c r="AF197" s="9"/>
    </row>
    <row r="198" spans="20:32" ht="13.15" customHeight="1" x14ac:dyDescent="0.2">
      <c r="T198" s="9"/>
      <c r="U198" s="9"/>
      <c r="V198" s="9"/>
      <c r="W198" s="9"/>
      <c r="X198" s="9"/>
      <c r="Y198" s="9"/>
      <c r="Z198" s="9"/>
      <c r="AA198" s="9"/>
      <c r="AB198" s="9"/>
      <c r="AC198" s="9"/>
      <c r="AD198" s="9"/>
      <c r="AE198" s="9"/>
      <c r="AF198" s="9"/>
    </row>
    <row r="199" spans="20:32" ht="13.15" customHeight="1" x14ac:dyDescent="0.2">
      <c r="T199" s="9"/>
      <c r="U199" s="9"/>
      <c r="V199" s="9"/>
      <c r="W199" s="9"/>
      <c r="X199" s="9"/>
      <c r="Y199" s="9"/>
      <c r="Z199" s="9"/>
      <c r="AA199" s="9"/>
      <c r="AB199" s="9"/>
      <c r="AC199" s="9"/>
      <c r="AD199" s="9"/>
      <c r="AE199" s="9"/>
      <c r="AF199" s="9"/>
    </row>
    <row r="200" spans="20:32" ht="13.15" customHeight="1" x14ac:dyDescent="0.2">
      <c r="T200" s="9"/>
      <c r="U200" s="9"/>
      <c r="V200" s="9"/>
      <c r="W200" s="9"/>
      <c r="X200" s="9"/>
      <c r="Y200" s="9"/>
      <c r="Z200" s="9"/>
      <c r="AA200" s="9"/>
      <c r="AB200" s="9"/>
      <c r="AC200" s="9"/>
      <c r="AD200" s="9"/>
      <c r="AE200" s="9"/>
      <c r="AF200" s="9"/>
    </row>
    <row r="201" spans="20:32" ht="13.15" customHeight="1" x14ac:dyDescent="0.2">
      <c r="T201" s="9"/>
      <c r="U201" s="9"/>
      <c r="V201" s="9"/>
      <c r="W201" s="9"/>
      <c r="X201" s="9"/>
      <c r="Y201" s="9"/>
      <c r="Z201" s="9"/>
      <c r="AA201" s="9"/>
      <c r="AB201" s="9"/>
      <c r="AC201" s="9"/>
      <c r="AD201" s="9"/>
      <c r="AE201" s="9"/>
      <c r="AF201" s="9"/>
    </row>
    <row r="202" spans="20:32" ht="13.15" customHeight="1" x14ac:dyDescent="0.2">
      <c r="T202" s="9"/>
      <c r="U202" s="9"/>
      <c r="V202" s="9"/>
      <c r="W202" s="9"/>
      <c r="X202" s="9"/>
      <c r="Y202" s="9"/>
      <c r="Z202" s="9"/>
      <c r="AA202" s="9"/>
      <c r="AB202" s="9"/>
      <c r="AC202" s="9"/>
      <c r="AD202" s="9"/>
      <c r="AE202" s="9"/>
      <c r="AF202" s="9"/>
    </row>
    <row r="203" spans="20:32" ht="13.15" customHeight="1" x14ac:dyDescent="0.2">
      <c r="T203" s="9"/>
      <c r="U203" s="9"/>
      <c r="V203" s="9"/>
      <c r="W203" s="9"/>
      <c r="X203" s="9"/>
      <c r="Y203" s="9"/>
      <c r="Z203" s="9"/>
      <c r="AA203" s="9"/>
      <c r="AB203" s="9"/>
      <c r="AC203" s="9"/>
      <c r="AD203" s="9"/>
      <c r="AE203" s="9"/>
      <c r="AF203" s="9"/>
    </row>
    <row r="204" spans="20:32" ht="13.15" customHeight="1" x14ac:dyDescent="0.2"/>
    <row r="205" spans="20:32" ht="13.15" customHeight="1" x14ac:dyDescent="0.2"/>
    <row r="206" spans="20:32" ht="13.15" customHeight="1" x14ac:dyDescent="0.2"/>
    <row r="207" spans="20:32" ht="13.15" customHeight="1" x14ac:dyDescent="0.2"/>
    <row r="208" spans="20:32"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48" ht="3" customHeight="1" x14ac:dyDescent="0.2"/>
  </sheetData>
  <sheetProtection password="94B5" sheet="1" objects="1" scenarios="1" selectLockedCells="1"/>
  <mergeCells count="96">
    <mergeCell ref="C47:D47"/>
    <mergeCell ref="E47:H47"/>
    <mergeCell ref="O47:S47"/>
    <mergeCell ref="A48:A70"/>
    <mergeCell ref="O48:S48"/>
    <mergeCell ref="J49:K50"/>
    <mergeCell ref="O49:S49"/>
    <mergeCell ref="O50:S50"/>
    <mergeCell ref="J51:J52"/>
    <mergeCell ref="K51:K52"/>
    <mergeCell ref="O51:S51"/>
    <mergeCell ref="J60:J61"/>
    <mergeCell ref="K60:K61"/>
    <mergeCell ref="O44:S44"/>
    <mergeCell ref="O45:S45"/>
    <mergeCell ref="C46:D46"/>
    <mergeCell ref="E46:F46"/>
    <mergeCell ref="G46:H46"/>
    <mergeCell ref="O46:S46"/>
    <mergeCell ref="C44:C45"/>
    <mergeCell ref="D44:D45"/>
    <mergeCell ref="E44:F45"/>
    <mergeCell ref="G44:H45"/>
    <mergeCell ref="J44:J45"/>
    <mergeCell ref="K44:K45"/>
    <mergeCell ref="O41:S41"/>
    <mergeCell ref="C42:D43"/>
    <mergeCell ref="E42:H43"/>
    <mergeCell ref="J42:K43"/>
    <mergeCell ref="O42:S42"/>
    <mergeCell ref="O43:S43"/>
    <mergeCell ref="K38:K39"/>
    <mergeCell ref="O38:S38"/>
    <mergeCell ref="O39:S39"/>
    <mergeCell ref="E40:F40"/>
    <mergeCell ref="G40:H40"/>
    <mergeCell ref="O40:S40"/>
    <mergeCell ref="C36:D37"/>
    <mergeCell ref="E36:H36"/>
    <mergeCell ref="J36:K37"/>
    <mergeCell ref="E37:F37"/>
    <mergeCell ref="O37:S37"/>
    <mergeCell ref="C38:C39"/>
    <mergeCell ref="D38:D39"/>
    <mergeCell ref="E38:F39"/>
    <mergeCell ref="G38:H39"/>
    <mergeCell ref="J38:J39"/>
    <mergeCell ref="B35:H35"/>
    <mergeCell ref="C28:D28"/>
    <mergeCell ref="E28:F28"/>
    <mergeCell ref="G28:H28"/>
    <mergeCell ref="E29:F29"/>
    <mergeCell ref="G29:H29"/>
    <mergeCell ref="C30:D30"/>
    <mergeCell ref="E30:F30"/>
    <mergeCell ref="G30:H30"/>
    <mergeCell ref="E31:F31"/>
    <mergeCell ref="G31:H31"/>
    <mergeCell ref="E32:F32"/>
    <mergeCell ref="G32:H32"/>
    <mergeCell ref="B34:H34"/>
    <mergeCell ref="C26:D26"/>
    <mergeCell ref="E26:F26"/>
    <mergeCell ref="G26:H26"/>
    <mergeCell ref="C27:D27"/>
    <mergeCell ref="E27:F27"/>
    <mergeCell ref="G27:H27"/>
    <mergeCell ref="E23:F23"/>
    <mergeCell ref="G23:H23"/>
    <mergeCell ref="E24:F24"/>
    <mergeCell ref="G24:H24"/>
    <mergeCell ref="C25:D25"/>
    <mergeCell ref="E25:F25"/>
    <mergeCell ref="G25:H25"/>
    <mergeCell ref="C5:K5"/>
    <mergeCell ref="C6:K6"/>
    <mergeCell ref="N10:N33"/>
    <mergeCell ref="B14:C14"/>
    <mergeCell ref="J17:K17"/>
    <mergeCell ref="C18:D19"/>
    <mergeCell ref="E18:H19"/>
    <mergeCell ref="J18:K19"/>
    <mergeCell ref="C20:C21"/>
    <mergeCell ref="D20:D21"/>
    <mergeCell ref="E20:E21"/>
    <mergeCell ref="G20:H21"/>
    <mergeCell ref="J20:J21"/>
    <mergeCell ref="K20:K21"/>
    <mergeCell ref="E22:F22"/>
    <mergeCell ref="G22:H22"/>
    <mergeCell ref="C4:K4"/>
    <mergeCell ref="C1:K1"/>
    <mergeCell ref="O1:S1"/>
    <mergeCell ref="C2:K2"/>
    <mergeCell ref="O2:S2"/>
    <mergeCell ref="C3:K3"/>
  </mergeCells>
  <conditionalFormatting sqref="S14:S15">
    <cfRule type="cellIs" dxfId="25" priority="7" stopIfTrue="1" operator="greaterThan">
      <formula>$R14</formula>
    </cfRule>
  </conditionalFormatting>
  <conditionalFormatting sqref="S11">
    <cfRule type="cellIs" dxfId="24" priority="8" stopIfTrue="1" operator="notBetween">
      <formula>$R11-0.5</formula>
      <formula>$R11+0.5</formula>
    </cfRule>
  </conditionalFormatting>
  <conditionalFormatting sqref="K33:K35">
    <cfRule type="cellIs" dxfId="23" priority="9" stopIfTrue="1" operator="greaterThan">
      <formula>$J33</formula>
    </cfRule>
  </conditionalFormatting>
  <conditionalFormatting sqref="K22:K32 K96:K106">
    <cfRule type="cellIs" dxfId="22" priority="10" stopIfTrue="1" operator="greaterThan">
      <formula>$J22</formula>
    </cfRule>
  </conditionalFormatting>
  <conditionalFormatting sqref="S18">
    <cfRule type="cellIs" dxfId="21" priority="11" stopIfTrue="1" operator="greaterThan">
      <formula>$R$18</formula>
    </cfRule>
  </conditionalFormatting>
  <conditionalFormatting sqref="G55:H55">
    <cfRule type="cellIs" dxfId="20" priority="12" stopIfTrue="1" operator="lessThan">
      <formula>#REF!</formula>
    </cfRule>
  </conditionalFormatting>
  <conditionalFormatting sqref="K53">
    <cfRule type="cellIs" dxfId="19" priority="13" stopIfTrue="1" operator="greaterThan">
      <formula>$J$53</formula>
    </cfRule>
  </conditionalFormatting>
  <conditionalFormatting sqref="K40">
    <cfRule type="cellIs" dxfId="18" priority="14" stopIfTrue="1" operator="greaterThan">
      <formula>$J$40</formula>
    </cfRule>
  </conditionalFormatting>
  <conditionalFormatting sqref="K46">
    <cfRule type="cellIs" dxfId="17" priority="15" stopIfTrue="1" operator="greaterThan">
      <formula>$J$46</formula>
    </cfRule>
  </conditionalFormatting>
  <conditionalFormatting sqref="K47">
    <cfRule type="cellIs" dxfId="16" priority="16" stopIfTrue="1" operator="greaterThan">
      <formula>$J$47</formula>
    </cfRule>
  </conditionalFormatting>
  <conditionalFormatting sqref="G46:H46">
    <cfRule type="cellIs" dxfId="15" priority="17" stopIfTrue="1" operator="lessThan">
      <formula>$E$46</formula>
    </cfRule>
  </conditionalFormatting>
  <conditionalFormatting sqref="C23:C26 C28:C29 C31:C32 C46:D47">
    <cfRule type="cellIs" dxfId="14" priority="18" stopIfTrue="1" operator="lessThan">
      <formula>0</formula>
    </cfRule>
  </conditionalFormatting>
  <conditionalFormatting sqref="C7:C8">
    <cfRule type="cellIs" dxfId="13" priority="19" stopIfTrue="1" operator="equal">
      <formula>$U$54</formula>
    </cfRule>
    <cfRule type="cellIs" dxfId="12" priority="20" stopIfTrue="1" operator="equal">
      <formula>$U$55</formula>
    </cfRule>
    <cfRule type="cellIs" dxfId="11" priority="21" stopIfTrue="1" operator="equal">
      <formula>$U$53</formula>
    </cfRule>
  </conditionalFormatting>
  <conditionalFormatting sqref="M1:M71">
    <cfRule type="cellIs" dxfId="10" priority="22" stopIfTrue="1" operator="equal">
      <formula>1</formula>
    </cfRule>
    <cfRule type="cellIs" dxfId="9" priority="23" stopIfTrue="1" operator="equal">
      <formula>-1</formula>
    </cfRule>
    <cfRule type="cellIs" dxfId="8" priority="24" stopIfTrue="1" operator="equal">
      <formula>2</formula>
    </cfRule>
  </conditionalFormatting>
  <conditionalFormatting sqref="C13">
    <cfRule type="expression" dxfId="7" priority="1">
      <formula>$C$13&gt;2</formula>
    </cfRule>
    <cfRule type="cellIs" dxfId="6" priority="25" stopIfTrue="1" operator="lessThan">
      <formula>1</formula>
    </cfRule>
  </conditionalFormatting>
  <conditionalFormatting sqref="C22">
    <cfRule type="cellIs" dxfId="5" priority="6" stopIfTrue="1" operator="lessThan">
      <formula>0</formula>
    </cfRule>
  </conditionalFormatting>
  <conditionalFormatting sqref="D22:D24 D96:D98">
    <cfRule type="cellIs" dxfId="4" priority="5" stopIfTrue="1" operator="lessThan">
      <formula>0</formula>
    </cfRule>
  </conditionalFormatting>
  <conditionalFormatting sqref="D40">
    <cfRule type="cellIs" dxfId="3" priority="26" stopIfTrue="1" operator="greaterThan">
      <formula>$R$14</formula>
    </cfRule>
  </conditionalFormatting>
  <conditionalFormatting sqref="K139">
    <cfRule type="cellIs" dxfId="2" priority="4" stopIfTrue="1" operator="greaterThan">
      <formula>$J139</formula>
    </cfRule>
  </conditionalFormatting>
  <conditionalFormatting sqref="K62">
    <cfRule type="expression" dxfId="1" priority="2">
      <formula>$K$62&gt;$J$62</formula>
    </cfRule>
    <cfRule type="cellIs" dxfId="0" priority="3" stopIfTrue="1" operator="greaterThan">
      <formula>$J62</formula>
    </cfRule>
  </conditionalFormatting>
  <pageMargins left="0.59055118110236227" right="0.23622047244094491" top="0.55118110236220474" bottom="0.43307086614173229" header="0.31496062992125984" footer="0.19685039370078741"/>
  <pageSetup paperSize="9" scale="85" orientation="portrait" r:id="rId1"/>
  <headerFooter alignWithMargins="0">
    <oddHeader>&amp;CRakenteellisen energiatehokkuuden laskin, 2018 (voimassa 1.1.2018 alkaen)</oddHeader>
    <oddFooter xml:space="preserve">&amp;R&amp;P (&amp;N) </oddFooter>
  </headerFooter>
  <rowBreaks count="1" manualBreakCount="1">
    <brk id="18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Energialaskin 2018</vt:lpstr>
      <vt:lpstr>Energialaskin 2018 (esimerkki)</vt:lpstr>
      <vt:lpstr>'Energialaskin 2018 (esimerkki)'!Enes1</vt:lpstr>
      <vt:lpstr>Enes1</vt:lpstr>
      <vt:lpstr>'Energialaskin 2018'!Print_Area</vt:lpstr>
      <vt:lpstr>'Energialaskin 2018 (esimerkki)'!Print_Area</vt:lpstr>
      <vt:lpstr>'Energialaskin 2018'!Sivu1</vt:lpstr>
      <vt:lpstr>'Energialaskin 2018 (esimerkki)'!Sivu1</vt:lpstr>
      <vt:lpstr>'Energialaskin 2018 (esimerkki)'!Sivu1et</vt:lpstr>
      <vt:lpstr>Sivu1et</vt:lpstr>
      <vt:lpstr>'Energialaskin 2018'!Sivu2</vt:lpstr>
      <vt:lpstr>'Energialaskin 2018 (esimerkki)'!Sivu2</vt:lpstr>
      <vt:lpstr>'Energialaskin 2018 (esimerkki)'!Sivu2et</vt:lpstr>
      <vt:lpstr>Sivu2et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Saari Mikko</dc:creator>
  <cp:lastModifiedBy>Jari Aalto</cp:lastModifiedBy>
  <cp:lastPrinted>2017-12-18T15:59:09Z</cp:lastPrinted>
  <dcterms:created xsi:type="dcterms:W3CDTF">2003-01-08T14:06:23Z</dcterms:created>
  <dcterms:modified xsi:type="dcterms:W3CDTF">2019-11-07T13:25:25Z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