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628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otivaoy-my.sharepoint.com/personal/minna_tolvanen_motiva_fi/Documents/Desktop/Neuvonta 2026/"/>
    </mc:Choice>
  </mc:AlternateContent>
  <xr:revisionPtr revIDLastSave="1266" documentId="8_{44405EED-A609-44FE-9AAF-B5AC197519E4}" xr6:coauthVersionLast="47" xr6:coauthVersionMax="47" xr10:uidLastSave="{F2D299C2-79A5-4514-886E-F51C686A2F1D}"/>
  <workbookProtection workbookAlgorithmName="SHA-512" workbookHashValue="CiJRfgqji2km/l3lexw+Go7kVzmloFsXmw7edlL/mRtTzeQfhoVltRgCv9OudeBjS+1NI08fdwo/q/Pi+f3+Mg==" workbookSaltValue="cya/GHLRHYMh8g46ra2jLQ==" workbookSpinCount="100000" lockStructure="1"/>
  <bookViews>
    <workbookView xWindow="-120" yWindow="-120" windowWidth="38640" windowHeight="21120" xr2:uid="{00000000-000D-0000-FFFF-FFFF00000000}"/>
  </bookViews>
  <sheets>
    <sheet name="Käyttöohjeet" sheetId="4" r:id="rId1"/>
    <sheet name="Kaukolämpö" sheetId="1" r:id="rId2"/>
    <sheet name="Muu kuin kaukolämpö" sheetId="6" r:id="rId3"/>
    <sheet name="Kaksi tai usempi lämmitysmuoto" sheetId="3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7" i="3" l="1"/>
  <c r="I15" i="3"/>
  <c r="I14" i="3"/>
  <c r="I13" i="3"/>
  <c r="I12" i="3"/>
  <c r="I11" i="3"/>
  <c r="I10" i="3"/>
  <c r="I9" i="3"/>
  <c r="I8" i="3"/>
  <c r="I6" i="3"/>
  <c r="C9" i="6"/>
  <c r="C18" i="6" s="1"/>
  <c r="C8" i="1"/>
  <c r="C17" i="1" s="1"/>
  <c r="C58" i="3"/>
  <c r="C48" i="3"/>
  <c r="C41" i="6"/>
  <c r="C31" i="6"/>
  <c r="C29" i="1"/>
  <c r="C39" i="1"/>
  <c r="C16" i="1"/>
  <c r="C35" i="3"/>
  <c r="E28" i="3" l="1"/>
  <c r="C36" i="3" s="1"/>
  <c r="E30" i="3"/>
  <c r="C16" i="3"/>
  <c r="C17" i="6"/>
  <c r="C57" i="3" l="1"/>
  <c r="C59" i="3" s="1"/>
  <c r="C61" i="3" s="1"/>
  <c r="C47" i="3"/>
  <c r="C49" i="3" s="1"/>
  <c r="C51" i="3" s="1"/>
  <c r="C30" i="6"/>
  <c r="C32" i="6" s="1"/>
  <c r="C34" i="6" s="1"/>
  <c r="C40" i="6"/>
  <c r="C42" i="6" s="1"/>
  <c r="C44" i="6" s="1"/>
  <c r="C28" i="1"/>
  <c r="C30" i="1" s="1"/>
  <c r="C32" i="1" s="1"/>
  <c r="C38" i="1"/>
  <c r="C40" i="1" s="1"/>
  <c r="C42" i="1" s="1"/>
</calcChain>
</file>

<file path=xl/sharedStrings.xml><?xml version="1.0" encoding="utf-8"?>
<sst xmlns="http://schemas.openxmlformats.org/spreadsheetml/2006/main" count="240" uniqueCount="110">
  <si>
    <t>°C</t>
  </si>
  <si>
    <t>Lämpimän käyttöveden tuottamiseen kuluva lämmitysenergia:</t>
  </si>
  <si>
    <t>MWh/m3</t>
  </si>
  <si>
    <t>m3/vuosi</t>
  </si>
  <si>
    <t>%</t>
  </si>
  <si>
    <t>Vesihuoltolaitoksen veloittama veden hinta ilman perusmaksua:</t>
  </si>
  <si>
    <t>eur/m3</t>
  </si>
  <si>
    <t>henkilöä</t>
  </si>
  <si>
    <t>Asukaskohtainen vesimaksu</t>
  </si>
  <si>
    <t>käyttöveden tuoton hyötysuhdekerroin</t>
  </si>
  <si>
    <t>Arvio eri lämmitysmuotojen osuuksista käyttöveden lämmityksessä</t>
  </si>
  <si>
    <t>yksikkö</t>
  </si>
  <si>
    <t>kaukolämpö:</t>
  </si>
  <si>
    <t>maalämpö:</t>
  </si>
  <si>
    <t>öljylämmitys:</t>
  </si>
  <si>
    <t>pellettilämmitys:</t>
  </si>
  <si>
    <t>kaasulämmitys:</t>
  </si>
  <si>
    <t>poistoilmalämpöpumppu:</t>
  </si>
  <si>
    <t>ilma-vesilämpöpumppu:</t>
  </si>
  <si>
    <t>aurinkolämpökeräimet:</t>
  </si>
  <si>
    <t>sähkökattila:</t>
  </si>
  <si>
    <t>muu lämmitys:</t>
  </si>
  <si>
    <t>Yhteensä</t>
  </si>
  <si>
    <t>arvo</t>
  </si>
  <si>
    <t>Kylmävesimaksu:</t>
  </si>
  <si>
    <t>Lämminvesimaksu:</t>
  </si>
  <si>
    <t>Koko taloyhtiön veden kulutus:</t>
  </si>
  <si>
    <t>Lämmitetyn veden lämpötila:</t>
  </si>
  <si>
    <t>Taloyhtiöön tulevan kylmän veden lämpötila (eli lämmitettävän veden lämpötila):</t>
  </si>
  <si>
    <t>Veden ja lämmitysenergian hinta</t>
  </si>
  <si>
    <t>Kylmän veden hinta</t>
  </si>
  <si>
    <t>Motiva ei vastaa mahdollisista virheistä laskentataulukossa.</t>
  </si>
  <si>
    <t>Käyttöveden lämmitys kaukolämmöllä</t>
  </si>
  <si>
    <t>Käyttöveden lämmitys kahdella tai useammalla tavalla</t>
  </si>
  <si>
    <t>Käyttöveden lämmitys muulla tavoin kuin kaukolämmöllä</t>
  </si>
  <si>
    <t xml:space="preserve">Lämpimän käyttöveden tuottamiseen kuluva energia </t>
  </si>
  <si>
    <t>Vesimaksu perustuu huoneistokohtaisesti mitattuun vedenkulutukseen:</t>
  </si>
  <si>
    <t>Vesimaksu perustuu asukasmäärään:</t>
  </si>
  <si>
    <t>Vesilaskuria voivat hyödyntää esimerkiksi taloyhtiön hallitukset tai isännöitsijät vesimaksujen määrityksen apuna.</t>
  </si>
  <si>
    <t>Laskurin versio 1.1.</t>
  </si>
  <si>
    <t>Laskentataulukossa on kolme välilehteä. Valitse oikea välilehti taloyhtiön käyttämän lämmitysmuodon mukaan.</t>
  </si>
  <si>
    <t>Kaukolämpö</t>
  </si>
  <si>
    <t>Muu kuin kaukolämpö</t>
  </si>
  <si>
    <t>Kaksi tai useampi lämmitysmuoto</t>
  </si>
  <si>
    <t>Lämpimän käyttöveden osuus tiedossa</t>
  </si>
  <si>
    <t>Lämpimän käyttöveden osuus ei ole tiedossa</t>
  </si>
  <si>
    <t>Lämpimän käyttöveden osuus kokonaiskulutuksesta, arvio</t>
  </si>
  <si>
    <t>Lämpimän veden tarvitseman lämmön kustannusosuus kaukolämmöstä</t>
  </si>
  <si>
    <t>Käyttöveden vesimaksu</t>
  </si>
  <si>
    <t>Käyttöveden kokonaiskustannus taloyhtiössä</t>
  </si>
  <si>
    <t>Asukasmäärä</t>
  </si>
  <si>
    <t>Veden hinta:</t>
  </si>
  <si>
    <t>Kaukolämmön hinta:</t>
  </si>
  <si>
    <t>oletus 35 %</t>
  </si>
  <si>
    <t>Lämpimän käyttöveden määrä</t>
  </si>
  <si>
    <t>1.</t>
  </si>
  <si>
    <t>2.</t>
  </si>
  <si>
    <t>2.1.</t>
  </si>
  <si>
    <t>2.2.</t>
  </si>
  <si>
    <t>Lähtötiedot</t>
  </si>
  <si>
    <t>Veden lämmitykseen käytettävän energian hinta</t>
  </si>
  <si>
    <t>Veden lämmitykseen käytettävän energian hinta:</t>
  </si>
  <si>
    <t>€/m3</t>
  </si>
  <si>
    <t xml:space="preserve">€/MWh </t>
  </si>
  <si>
    <t>€/vuosi</t>
  </si>
  <si>
    <t>€/kk</t>
  </si>
  <si>
    <t>€</t>
  </si>
  <si>
    <t>*tyypillisiä arvoja: kaukolämpö 1, sähkökattila 1, maalämpö 2,5, ilma-vesilämpöpumppu 2,2, öljylämmitys 0,85, pellettilämmitys 0,8, maakaasu 0,9</t>
  </si>
  <si>
    <t>1. Vesimaksu perustuu huoneistokohtaisesti mitattuun vedenkulutukseen</t>
  </si>
  <si>
    <t>2.1. Vesimaksu perustuu asukasmäärään, lämpimän käyttöveden määrä ei tiedossa</t>
  </si>
  <si>
    <t>2.2. Vesimaksu perustuu asukasmäärään, lämpimän käyttöveden määrä tiedossa</t>
  </si>
  <si>
    <t>Vesimaksun suuruus voidaan laskea kolmella eri tavalla. Valitse taloyhtiöön soveltuva tapa.</t>
  </si>
  <si>
    <t>Välilehdelle täytetään ensin taloyhtiön lähtötiedot. Sen jälkeen valitaan vesimaksun laskentatapa.</t>
  </si>
  <si>
    <t>Lähtötiedot täytetään sinisiin ruutuihin</t>
  </si>
  <si>
    <t>Ohjelma laskee lähtötietojen perusteella automaattisesti sekä kylmän että lämpimän veden kuutiohinnat.</t>
  </si>
  <si>
    <t>Laskennan tulokset ilmoitetaan vihreissä ruuduissa</t>
  </si>
  <si>
    <t>*Laskuri ei huomioi veden, kaukolämmön tai muun lämmitysmuodon perus- tai kuljetusmaksuja</t>
  </si>
  <si>
    <t>Osuus käyttöveden lämmityksestä [%]</t>
  </si>
  <si>
    <t>Lämpimän käyttöveden tuottamiseen kuluva lämmitysenergia</t>
  </si>
  <si>
    <t>Sähkö</t>
  </si>
  <si>
    <t>Öljy</t>
  </si>
  <si>
    <t>Kaasu</t>
  </si>
  <si>
    <t>Pelletti</t>
  </si>
  <si>
    <t>Aurinkolämpö</t>
  </si>
  <si>
    <t>Muu</t>
  </si>
  <si>
    <t>Käyttöveden lämpötilat</t>
  </si>
  <si>
    <t>€/litra</t>
  </si>
  <si>
    <t>€/tonni</t>
  </si>
  <si>
    <t>[€/MWh]</t>
  </si>
  <si>
    <t>Vesimaksulaskuri taloyhtiöille</t>
  </si>
  <si>
    <t>*sisältäen vesi- ja jätevesimaksu</t>
  </si>
  <si>
    <t>*huomioi kausihinnoittelu tarvittaessa</t>
  </si>
  <si>
    <t>*oletus 35 %, jos ei tarkempaa tietoa</t>
  </si>
  <si>
    <t>*oletus 8 °C, jos ei tarkempaa tietoa</t>
  </si>
  <si>
    <t>*oletus 58 °C, jos ei tarkempaa tietoa</t>
  </si>
  <si>
    <t>*tyypillinen arvo 1</t>
  </si>
  <si>
    <t>*tyypillinen arvo 2,5</t>
  </si>
  <si>
    <t>*tyypillinen arvo 0,85</t>
  </si>
  <si>
    <t>*tyypillinen arvo 0,8</t>
  </si>
  <si>
    <t>*tyypillinen arvo 0,9</t>
  </si>
  <si>
    <t>*tyypillinen arvo 2,2</t>
  </si>
  <si>
    <t>Koko taloyhtiön veden kulutus</t>
  </si>
  <si>
    <t>*sisältäen kylmä ja lämmin käyttövesi</t>
  </si>
  <si>
    <t>*huomioi kausihinnoittelu tai keskihinta tarvittaessa</t>
  </si>
  <si>
    <r>
      <t xml:space="preserve">käyttöveden tuoton hyötysuhdekerroin </t>
    </r>
    <r>
      <rPr>
        <sz val="10"/>
        <rFont val="Calibri"/>
        <family val="2"/>
        <scheme val="minor"/>
      </rPr>
      <t>(jokaisessa solussa oltava arvo)</t>
    </r>
  </si>
  <si>
    <t>Laskuri on laadittu Motiva Oy:ssä osana Energiaviraston rahoittamaa Motivan Energianeuvontaa.</t>
  </si>
  <si>
    <t>Vesilaskuri on kehitetty helpottamaan taloyhtiön asukkaiden vesimaksujen muodostusta.</t>
  </si>
  <si>
    <t>Jos taloyhtiön vesimaksu ei perustuhuoneistokohtaisesti mitattuun vedenkulutukseen, täytä loput vaadittavat lähtötiedot kohdassa 2.</t>
  </si>
  <si>
    <t>Lisätietoa veden kulutuksesta ja säästöstä</t>
  </si>
  <si>
    <t>https://www.motiva.fi/vedenkulutus-vedensaasto-ja-vesivuodot/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</si>
</sst>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#,##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8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6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38">
    <xf numFmtId="0" fontId="0" fillId="0" borderId="0" xfId="0"/>
    <xf numFmtId="0" fontId="3" fillId="0" borderId="0" xfId="1"/>
    <xf numFmtId="0" fontId="4" fillId="0" borderId="0" xfId="0" applyFont="1"/>
    <xf numFmtId="0" fontId="5" fillId="0" borderId="0" xfId="0" applyFont="1"/>
    <xf numFmtId="0" fontId="2" fillId="0" borderId="0" xfId="0" applyFont="1"/>
    <xf numFmtId="4" fontId="0" fillId="0" borderId="0" xfId="0" applyNumberFormat="1"/>
    <xf numFmtId="0" fontId="1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center"/>
    </xf>
    <xf numFmtId="4" fontId="5" fillId="0" borderId="0" xfId="0" applyNumberFormat="1" applyFont="1" applyAlignment="1">
      <alignment horizontal="center"/>
    </xf>
    <xf numFmtId="0" fontId="7" fillId="0" borderId="0" xfId="0" applyFont="1"/>
    <xf numFmtId="4" fontId="4" fillId="3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8" fillId="0" borderId="0" xfId="0" applyFont="1"/>
    <xf numFmtId="0" fontId="9" fillId="0" borderId="0" xfId="0" applyFont="1"/>
    <xf numFmtId="0" fontId="10" fillId="0" borderId="0" xfId="0" applyFont="1"/>
    <xf numFmtId="0" fontId="0" fillId="0" borderId="0" xfId="0" applyAlignment="1">
      <alignment horizontal="center"/>
    </xf>
    <xf numFmtId="0" fontId="11" fillId="0" borderId="0" xfId="0" applyFont="1" applyAlignment="1">
      <alignment horizontal="center"/>
    </xf>
    <xf numFmtId="0" fontId="0" fillId="2" borderId="0" xfId="0" applyFill="1"/>
    <xf numFmtId="0" fontId="0" fillId="3" borderId="0" xfId="0" applyFill="1"/>
    <xf numFmtId="4" fontId="5" fillId="2" borderId="1" xfId="0" applyNumberFormat="1" applyFont="1" applyFill="1" applyBorder="1" applyAlignment="1" applyProtection="1">
      <alignment horizontal="center"/>
      <protection locked="0"/>
    </xf>
    <xf numFmtId="0" fontId="5" fillId="2" borderId="1" xfId="0" applyFont="1" applyFill="1" applyBorder="1" applyAlignment="1" applyProtection="1">
      <alignment horizontal="center"/>
      <protection locked="0"/>
    </xf>
    <xf numFmtId="3" fontId="5" fillId="0" borderId="0" xfId="0" applyNumberFormat="1" applyFont="1" applyAlignment="1">
      <alignment horizontal="center"/>
    </xf>
    <xf numFmtId="16" fontId="0" fillId="0" borderId="0" xfId="0" applyNumberFormat="1"/>
    <xf numFmtId="0" fontId="7" fillId="0" borderId="0" xfId="0" applyFont="1" applyAlignment="1">
      <alignment horizontal="center"/>
    </xf>
    <xf numFmtId="16" fontId="8" fillId="0" borderId="0" xfId="0" quotePrefix="1" applyNumberFormat="1" applyFont="1" applyAlignment="1">
      <alignment horizontal="center"/>
    </xf>
    <xf numFmtId="0" fontId="8" fillId="0" borderId="0" xfId="0" quotePrefix="1" applyFont="1" applyAlignment="1">
      <alignment horizontal="center"/>
    </xf>
    <xf numFmtId="2" fontId="5" fillId="0" borderId="0" xfId="0" applyNumberFormat="1" applyFont="1" applyAlignment="1">
      <alignment horizontal="center"/>
    </xf>
    <xf numFmtId="4" fontId="4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3" fontId="5" fillId="2" borderId="1" xfId="0" applyNumberFormat="1" applyFont="1" applyFill="1" applyBorder="1" applyAlignment="1" applyProtection="1">
      <alignment horizontal="center"/>
      <protection locked="0"/>
    </xf>
    <xf numFmtId="165" fontId="5" fillId="2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>
      <alignment horizontal="center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2">
    <cellStyle name="Hyperlinkki" xfId="1" builtinId="8"/>
    <cellStyle name="Normaali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28576</xdr:colOff>
      <xdr:row>35</xdr:row>
      <xdr:rowOff>171451</xdr:rowOff>
    </xdr:from>
    <xdr:to>
      <xdr:col>2</xdr:col>
      <xdr:colOff>1</xdr:colOff>
      <xdr:row>40</xdr:row>
      <xdr:rowOff>186510</xdr:rowOff>
    </xdr:to>
    <xdr:pic>
      <xdr:nvPicPr>
        <xdr:cNvPr id="2" name="Kuva 1">
          <a:extLst>
            <a:ext uri="{FF2B5EF4-FFF2-40B4-BE49-F238E27FC236}">
              <a16:creationId xmlns:a16="http://schemas.microsoft.com/office/drawing/2014/main" id="{FB09FED0-4A6F-C709-DDEB-7823A39A99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38176" y="6562726"/>
          <a:ext cx="3067050" cy="96755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19050</xdr:colOff>
      <xdr:row>36</xdr:row>
      <xdr:rowOff>93824</xdr:rowOff>
    </xdr:from>
    <xdr:to>
      <xdr:col>8</xdr:col>
      <xdr:colOff>561975</xdr:colOff>
      <xdr:row>40</xdr:row>
      <xdr:rowOff>22700</xdr:rowOff>
    </xdr:to>
    <xdr:pic>
      <xdr:nvPicPr>
        <xdr:cNvPr id="3" name="Kuva 2">
          <a:extLst>
            <a:ext uri="{FF2B5EF4-FFF2-40B4-BE49-F238E27FC236}">
              <a16:creationId xmlns:a16="http://schemas.microsoft.com/office/drawing/2014/main" id="{488C6E4D-D7EB-6B9C-5C6A-55681A2AD3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52875" y="7170899"/>
          <a:ext cx="3590925" cy="69087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hyperlink" Target="https://www.motiva.fi/vedenkulutus-vedensaasto-ja-vesivuodot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73C576-EB75-4CE0-8B0E-56A10348FD86}">
  <dimension ref="B1:B34"/>
  <sheetViews>
    <sheetView showGridLines="0" tabSelected="1" zoomScaleNormal="100" workbookViewId="0">
      <selection activeCell="L37" sqref="L37"/>
    </sheetView>
  </sheetViews>
  <sheetFormatPr defaultRowHeight="15" x14ac:dyDescent="0.25"/>
  <cols>
    <col min="1" max="1" width="3.42578125" customWidth="1"/>
    <col min="2" max="2" width="46.42578125" customWidth="1"/>
  </cols>
  <sheetData>
    <row r="1" spans="2:2" ht="32.25" customHeight="1" x14ac:dyDescent="0.35">
      <c r="B1" s="17" t="s">
        <v>89</v>
      </c>
    </row>
    <row r="3" spans="2:2" x14ac:dyDescent="0.25">
      <c r="B3" t="s">
        <v>106</v>
      </c>
    </row>
    <row r="4" spans="2:2" x14ac:dyDescent="0.25">
      <c r="B4" t="s">
        <v>38</v>
      </c>
    </row>
    <row r="5" spans="2:2" x14ac:dyDescent="0.25">
      <c r="B5" t="s">
        <v>105</v>
      </c>
    </row>
    <row r="6" spans="2:2" x14ac:dyDescent="0.25">
      <c r="B6" t="s">
        <v>31</v>
      </c>
    </row>
    <row r="7" spans="2:2" x14ac:dyDescent="0.25">
      <c r="B7" t="s">
        <v>39</v>
      </c>
    </row>
    <row r="9" spans="2:2" x14ac:dyDescent="0.25">
      <c r="B9" s="3" t="s">
        <v>40</v>
      </c>
    </row>
    <row r="10" spans="2:2" x14ac:dyDescent="0.25">
      <c r="B10" s="1" t="s">
        <v>41</v>
      </c>
    </row>
    <row r="11" spans="2:2" x14ac:dyDescent="0.25">
      <c r="B11" s="1" t="s">
        <v>42</v>
      </c>
    </row>
    <row r="12" spans="2:2" x14ac:dyDescent="0.25">
      <c r="B12" s="1" t="s">
        <v>43</v>
      </c>
    </row>
    <row r="14" spans="2:2" x14ac:dyDescent="0.25">
      <c r="B14" t="s">
        <v>72</v>
      </c>
    </row>
    <row r="16" spans="2:2" x14ac:dyDescent="0.25">
      <c r="B16" t="s">
        <v>71</v>
      </c>
    </row>
    <row r="17" spans="2:2" x14ac:dyDescent="0.25">
      <c r="B17" t="s">
        <v>68</v>
      </c>
    </row>
    <row r="18" spans="2:2" x14ac:dyDescent="0.25">
      <c r="B18" s="26" t="s">
        <v>69</v>
      </c>
    </row>
    <row r="19" spans="2:2" x14ac:dyDescent="0.25">
      <c r="B19" s="26" t="s">
        <v>70</v>
      </c>
    </row>
    <row r="21" spans="2:2" x14ac:dyDescent="0.25">
      <c r="B21" t="s">
        <v>74</v>
      </c>
    </row>
    <row r="22" spans="2:2" x14ac:dyDescent="0.25">
      <c r="B22" t="s">
        <v>107</v>
      </c>
    </row>
    <row r="24" spans="2:2" x14ac:dyDescent="0.25">
      <c r="B24" s="21" t="s">
        <v>73</v>
      </c>
    </row>
    <row r="26" spans="2:2" x14ac:dyDescent="0.25">
      <c r="B26" s="22" t="s">
        <v>75</v>
      </c>
    </row>
    <row r="29" spans="2:2" x14ac:dyDescent="0.25">
      <c r="B29" t="s">
        <v>76</v>
      </c>
    </row>
    <row r="32" spans="2:2" x14ac:dyDescent="0.25">
      <c r="B32" t="s">
        <v>108</v>
      </c>
    </row>
    <row r="33" spans="2:2" x14ac:dyDescent="0.25">
      <c r="B33" s="1" t="s">
        <v>109</v>
      </c>
    </row>
    <row r="34" spans="2:2" x14ac:dyDescent="0.25">
      <c r="B34" s="1"/>
    </row>
  </sheetData>
  <sheetProtection algorithmName="SHA-512" hashValue="4o1/LPAwecfn8uBlXGHvXG1a6AJirKcF/vIRFE70JWnZCHsS0UhxdiuImsyB42gaohsfWgqRTlRbrS2H8zhhow==" saltValue="qwtD1PpTnM782yo2NGMnvg==" spinCount="100000" sheet="1" objects="1" scenarios="1"/>
  <hyperlinks>
    <hyperlink ref="B10" location="kaukolämpö!A1" display="Kaukolämpö" xr:uid="{0B8BC332-D8D6-4C21-BDD8-CE39874A09D2}"/>
    <hyperlink ref="B11" location="'Muu kuin kaukolämpö'!A1" display="Muu kuin kaukolämpö" xr:uid="{3CA49A96-CC54-4821-B423-FA6AF763D2B3}"/>
    <hyperlink ref="B12" location="'Kaksi tai usempi lämmitysmuoto'!A1" display="Kaksi tai useampi lämmitysmuoto" xr:uid="{B49C9D76-A57D-4D3F-9281-6048326A0FAB}"/>
    <hyperlink ref="B33" r:id="rId1" xr:uid="{16A4B62D-C955-458E-8C46-3BBECC6BE3D9}"/>
  </hyperlinks>
  <pageMargins left="0.7" right="0.7" top="0.75" bottom="0.75" header="0.3" footer="0.3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52"/>
  <sheetViews>
    <sheetView showGridLines="0" showZeros="0" workbookViewId="0">
      <selection activeCell="C27" sqref="C27"/>
    </sheetView>
  </sheetViews>
  <sheetFormatPr defaultRowHeight="15" x14ac:dyDescent="0.25"/>
  <cols>
    <col min="1" max="1" width="9.140625" style="19"/>
    <col min="2" max="2" width="86.140625" customWidth="1"/>
    <col min="4" max="4" width="11" style="3" customWidth="1"/>
    <col min="5" max="5" width="63.85546875" customWidth="1"/>
    <col min="6" max="6" width="10.85546875" customWidth="1"/>
  </cols>
  <sheetData>
    <row r="1" spans="1:5" ht="23.25" x14ac:dyDescent="0.35">
      <c r="B1" s="17" t="s">
        <v>32</v>
      </c>
    </row>
    <row r="2" spans="1:5" x14ac:dyDescent="0.25">
      <c r="B2" s="4"/>
    </row>
    <row r="3" spans="1:5" ht="18.75" x14ac:dyDescent="0.3">
      <c r="B3" s="12" t="s">
        <v>59</v>
      </c>
    </row>
    <row r="4" spans="1:5" x14ac:dyDescent="0.25">
      <c r="B4" s="4"/>
    </row>
    <row r="5" spans="1:5" x14ac:dyDescent="0.25">
      <c r="B5" s="2" t="s">
        <v>35</v>
      </c>
    </row>
    <row r="6" spans="1:5" x14ac:dyDescent="0.25">
      <c r="B6" s="3" t="s">
        <v>28</v>
      </c>
      <c r="C6" s="34"/>
      <c r="D6" s="10" t="s">
        <v>0</v>
      </c>
      <c r="E6" t="s">
        <v>93</v>
      </c>
    </row>
    <row r="7" spans="1:5" x14ac:dyDescent="0.25">
      <c r="B7" s="3" t="s">
        <v>27</v>
      </c>
      <c r="C7" s="34"/>
      <c r="D7" s="10" t="s">
        <v>0</v>
      </c>
      <c r="E7" t="s">
        <v>94</v>
      </c>
    </row>
    <row r="8" spans="1:5" x14ac:dyDescent="0.25">
      <c r="B8" t="s">
        <v>1</v>
      </c>
      <c r="C8" s="10">
        <f>(1000*4.2*(C7-C6))/3600/1000</f>
        <v>0</v>
      </c>
      <c r="D8" s="10" t="s">
        <v>2</v>
      </c>
    </row>
    <row r="9" spans="1:5" x14ac:dyDescent="0.25">
      <c r="C9" s="11"/>
      <c r="D9" s="10"/>
    </row>
    <row r="10" spans="1:5" x14ac:dyDescent="0.25">
      <c r="B10" s="2" t="s">
        <v>29</v>
      </c>
      <c r="C10" s="11"/>
      <c r="D10" s="10"/>
    </row>
    <row r="11" spans="1:5" x14ac:dyDescent="0.25">
      <c r="B11" t="s">
        <v>51</v>
      </c>
      <c r="C11" s="23"/>
      <c r="D11" s="10" t="s">
        <v>62</v>
      </c>
      <c r="E11" t="s">
        <v>90</v>
      </c>
    </row>
    <row r="12" spans="1:5" x14ac:dyDescent="0.25">
      <c r="B12" t="s">
        <v>52</v>
      </c>
      <c r="C12" s="23"/>
      <c r="D12" s="10" t="s">
        <v>63</v>
      </c>
      <c r="E12" t="s">
        <v>91</v>
      </c>
    </row>
    <row r="13" spans="1:5" x14ac:dyDescent="0.25">
      <c r="C13" s="11"/>
      <c r="D13" s="10"/>
    </row>
    <row r="14" spans="1:5" x14ac:dyDescent="0.25">
      <c r="C14" s="11"/>
      <c r="D14" s="10"/>
    </row>
    <row r="15" spans="1:5" ht="18.75" x14ac:dyDescent="0.3">
      <c r="A15" s="27" t="s">
        <v>55</v>
      </c>
      <c r="B15" s="12" t="s">
        <v>36</v>
      </c>
      <c r="C15" s="11"/>
      <c r="D15" s="10"/>
    </row>
    <row r="16" spans="1:5" x14ac:dyDescent="0.25">
      <c r="B16" t="s">
        <v>24</v>
      </c>
      <c r="C16" s="13">
        <f>C11</f>
        <v>0</v>
      </c>
      <c r="D16" s="7" t="s">
        <v>62</v>
      </c>
    </row>
    <row r="17" spans="1:5" x14ac:dyDescent="0.25">
      <c r="B17" t="s">
        <v>25</v>
      </c>
      <c r="C17" s="13">
        <f>C11+C8*C12</f>
        <v>0</v>
      </c>
      <c r="D17" s="7" t="s">
        <v>62</v>
      </c>
    </row>
    <row r="18" spans="1:5" x14ac:dyDescent="0.25">
      <c r="C18" s="31"/>
      <c r="D18" s="7"/>
    </row>
    <row r="19" spans="1:5" x14ac:dyDescent="0.25">
      <c r="C19" s="11"/>
      <c r="D19" s="10"/>
    </row>
    <row r="20" spans="1:5" ht="18.75" x14ac:dyDescent="0.3">
      <c r="A20" s="27" t="s">
        <v>56</v>
      </c>
      <c r="B20" s="12" t="s">
        <v>37</v>
      </c>
      <c r="C20" s="11"/>
      <c r="D20" s="10"/>
    </row>
    <row r="21" spans="1:5" ht="18.75" x14ac:dyDescent="0.3">
      <c r="A21" s="20"/>
      <c r="B21" s="12"/>
      <c r="C21" s="11"/>
      <c r="D21" s="10"/>
    </row>
    <row r="22" spans="1:5" x14ac:dyDescent="0.25">
      <c r="B22" t="s">
        <v>50</v>
      </c>
      <c r="C22" s="24"/>
      <c r="D22" s="10" t="s">
        <v>7</v>
      </c>
    </row>
    <row r="23" spans="1:5" x14ac:dyDescent="0.25">
      <c r="B23" t="s">
        <v>101</v>
      </c>
      <c r="C23" s="33"/>
      <c r="D23" s="10" t="s">
        <v>3</v>
      </c>
      <c r="E23" t="s">
        <v>102</v>
      </c>
    </row>
    <row r="24" spans="1:5" x14ac:dyDescent="0.25">
      <c r="B24" s="6"/>
      <c r="C24" s="11"/>
      <c r="D24" s="10"/>
    </row>
    <row r="25" spans="1:5" ht="15.75" x14ac:dyDescent="0.25">
      <c r="A25" s="28" t="s">
        <v>57</v>
      </c>
      <c r="B25" s="16" t="s">
        <v>45</v>
      </c>
      <c r="C25" s="11"/>
      <c r="D25" s="10"/>
    </row>
    <row r="26" spans="1:5" x14ac:dyDescent="0.25">
      <c r="B26" s="6"/>
      <c r="C26" s="11"/>
      <c r="D26" s="10"/>
    </row>
    <row r="27" spans="1:5" x14ac:dyDescent="0.25">
      <c r="B27" t="s">
        <v>46</v>
      </c>
      <c r="C27" s="33"/>
      <c r="D27" s="10" t="s">
        <v>4</v>
      </c>
      <c r="E27" t="s">
        <v>92</v>
      </c>
    </row>
    <row r="28" spans="1:5" x14ac:dyDescent="0.25">
      <c r="B28" t="s">
        <v>47</v>
      </c>
      <c r="C28" s="25" t="str">
        <f>IF(C27="","",C23*C27/100*C8*C12)</f>
        <v/>
      </c>
      <c r="D28" s="10" t="s">
        <v>66</v>
      </c>
    </row>
    <row r="29" spans="1:5" x14ac:dyDescent="0.25">
      <c r="B29" t="s">
        <v>48</v>
      </c>
      <c r="C29" s="25" t="str">
        <f>IF(C27="","",C23*C11)</f>
        <v/>
      </c>
      <c r="D29" s="10" t="s">
        <v>66</v>
      </c>
    </row>
    <row r="30" spans="1:5" x14ac:dyDescent="0.25">
      <c r="B30" t="s">
        <v>49</v>
      </c>
      <c r="C30" s="25" t="str">
        <f>IF(C27="","",C29+C28)</f>
        <v/>
      </c>
      <c r="D30" s="10" t="s">
        <v>64</v>
      </c>
    </row>
    <row r="31" spans="1:5" x14ac:dyDescent="0.25">
      <c r="C31" s="11"/>
      <c r="D31" s="10"/>
    </row>
    <row r="32" spans="1:5" x14ac:dyDescent="0.25">
      <c r="B32" s="6" t="s">
        <v>8</v>
      </c>
      <c r="C32" s="35" t="str">
        <f>IF(C27="","",C30/C22/12)</f>
        <v/>
      </c>
      <c r="D32" s="7" t="s">
        <v>65</v>
      </c>
    </row>
    <row r="33" spans="1:4" x14ac:dyDescent="0.25">
      <c r="C33" s="11"/>
      <c r="D33" s="10"/>
    </row>
    <row r="34" spans="1:4" x14ac:dyDescent="0.25">
      <c r="C34" s="11"/>
      <c r="D34" s="10"/>
    </row>
    <row r="35" spans="1:4" ht="15.75" x14ac:dyDescent="0.25">
      <c r="A35" s="29" t="s">
        <v>58</v>
      </c>
      <c r="B35" s="16" t="s">
        <v>44</v>
      </c>
      <c r="C35" s="11"/>
      <c r="D35" s="10"/>
    </row>
    <row r="36" spans="1:4" x14ac:dyDescent="0.25">
      <c r="C36" s="11"/>
      <c r="D36" s="10"/>
    </row>
    <row r="37" spans="1:4" x14ac:dyDescent="0.25">
      <c r="B37" t="s">
        <v>54</v>
      </c>
      <c r="C37" s="33"/>
      <c r="D37" s="10" t="s">
        <v>3</v>
      </c>
    </row>
    <row r="38" spans="1:4" x14ac:dyDescent="0.25">
      <c r="B38" t="s">
        <v>47</v>
      </c>
      <c r="C38" s="25" t="str">
        <f>IF(C37="", "", C37*C8*C12)</f>
        <v/>
      </c>
      <c r="D38" s="10" t="s">
        <v>66</v>
      </c>
    </row>
    <row r="39" spans="1:4" x14ac:dyDescent="0.25">
      <c r="B39" t="s">
        <v>48</v>
      </c>
      <c r="C39" s="25" t="str">
        <f>IF(C37="","",C23*C11)</f>
        <v/>
      </c>
      <c r="D39" s="10" t="s">
        <v>66</v>
      </c>
    </row>
    <row r="40" spans="1:4" x14ac:dyDescent="0.25">
      <c r="B40" t="s">
        <v>49</v>
      </c>
      <c r="C40" s="25" t="str">
        <f>IF(C37="", "", C39+C38)</f>
        <v/>
      </c>
      <c r="D40" s="10" t="s">
        <v>64</v>
      </c>
    </row>
    <row r="41" spans="1:4" x14ac:dyDescent="0.25">
      <c r="C41" s="11"/>
      <c r="D41" s="10"/>
    </row>
    <row r="42" spans="1:4" x14ac:dyDescent="0.25">
      <c r="B42" s="6" t="s">
        <v>8</v>
      </c>
      <c r="C42" s="35" t="str">
        <f>IF(C37="","",C40/C22/12)</f>
        <v/>
      </c>
      <c r="D42" s="7" t="s">
        <v>65</v>
      </c>
    </row>
    <row r="43" spans="1:4" x14ac:dyDescent="0.25">
      <c r="C43" s="11"/>
      <c r="D43" s="10"/>
    </row>
    <row r="44" spans="1:4" x14ac:dyDescent="0.25">
      <c r="C44" s="11"/>
      <c r="D44" s="10"/>
    </row>
    <row r="48" spans="1:4" x14ac:dyDescent="0.25">
      <c r="C48" s="1"/>
    </row>
    <row r="52" spans="5:5" x14ac:dyDescent="0.25">
      <c r="E52" s="5"/>
    </row>
  </sheetData>
  <sheetProtection algorithmName="SHA-512" hashValue="BpAQtsCkWeTr/kdK+ptu4lELq4C6MufltbQY3cGUVJPYO3OwNkq0NLBSV98t1CWUJlDjwmvpW+0RSN8chZvx+A==" saltValue="ZIwAQeaPuWR7EDdeLeTWAw==" spinCount="100000" sheet="1" objects="1" scenarios="1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09BB30-1FC5-4150-AB0F-DA81B7EC77F8}">
  <dimension ref="A1:K49"/>
  <sheetViews>
    <sheetView showGridLines="0" showZeros="0" workbookViewId="0"/>
  </sheetViews>
  <sheetFormatPr defaultRowHeight="15" x14ac:dyDescent="0.25"/>
  <cols>
    <col min="2" max="2" width="86.140625" customWidth="1"/>
    <col min="3" max="3" width="9.140625" customWidth="1"/>
    <col min="4" max="4" width="11" style="3" customWidth="1"/>
  </cols>
  <sheetData>
    <row r="1" spans="1:5" ht="23.25" x14ac:dyDescent="0.35">
      <c r="B1" s="17" t="s">
        <v>34</v>
      </c>
    </row>
    <row r="2" spans="1:5" x14ac:dyDescent="0.25">
      <c r="B2" s="4"/>
    </row>
    <row r="3" spans="1:5" ht="18.75" x14ac:dyDescent="0.3">
      <c r="A3" s="19"/>
      <c r="B3" s="12" t="s">
        <v>59</v>
      </c>
    </row>
    <row r="4" spans="1:5" x14ac:dyDescent="0.25">
      <c r="A4" s="19"/>
      <c r="B4" s="4"/>
    </row>
    <row r="5" spans="1:5" x14ac:dyDescent="0.25">
      <c r="A5" s="19"/>
      <c r="B5" s="2" t="s">
        <v>35</v>
      </c>
    </row>
    <row r="6" spans="1:5" x14ac:dyDescent="0.25">
      <c r="A6" s="19"/>
      <c r="B6" s="3" t="s">
        <v>28</v>
      </c>
      <c r="C6" s="34"/>
      <c r="D6" s="10" t="s">
        <v>0</v>
      </c>
      <c r="E6" t="s">
        <v>93</v>
      </c>
    </row>
    <row r="7" spans="1:5" x14ac:dyDescent="0.25">
      <c r="A7" s="19"/>
      <c r="B7" s="3" t="s">
        <v>27</v>
      </c>
      <c r="C7" s="34"/>
      <c r="D7" s="10" t="s">
        <v>0</v>
      </c>
      <c r="E7" t="s">
        <v>94</v>
      </c>
    </row>
    <row r="8" spans="1:5" x14ac:dyDescent="0.25">
      <c r="B8" s="3" t="s">
        <v>9</v>
      </c>
      <c r="C8" s="23"/>
      <c r="E8" t="s">
        <v>67</v>
      </c>
    </row>
    <row r="9" spans="1:5" x14ac:dyDescent="0.25">
      <c r="A9" s="19"/>
      <c r="B9" t="s">
        <v>1</v>
      </c>
      <c r="C9" s="10" t="str">
        <f>IF(C8="","",(1000*4.2*(C7-C6))/3600/1000/C8)</f>
        <v/>
      </c>
      <c r="D9" s="10" t="s">
        <v>2</v>
      </c>
    </row>
    <row r="10" spans="1:5" x14ac:dyDescent="0.25">
      <c r="A10" s="19"/>
      <c r="C10" s="11"/>
      <c r="D10" s="10"/>
    </row>
    <row r="11" spans="1:5" x14ac:dyDescent="0.25">
      <c r="A11" s="19"/>
      <c r="B11" s="2" t="s">
        <v>29</v>
      </c>
      <c r="C11" s="11"/>
      <c r="D11" s="10"/>
    </row>
    <row r="12" spans="1:5" x14ac:dyDescent="0.25">
      <c r="A12" s="19"/>
      <c r="B12" t="s">
        <v>51</v>
      </c>
      <c r="C12" s="23"/>
      <c r="D12" s="10" t="s">
        <v>62</v>
      </c>
      <c r="E12" t="s">
        <v>90</v>
      </c>
    </row>
    <row r="13" spans="1:5" x14ac:dyDescent="0.25">
      <c r="A13" s="19"/>
      <c r="B13" t="s">
        <v>61</v>
      </c>
      <c r="C13" s="23"/>
      <c r="D13" s="10" t="s">
        <v>63</v>
      </c>
      <c r="E13" t="s">
        <v>103</v>
      </c>
    </row>
    <row r="14" spans="1:5" x14ac:dyDescent="0.25">
      <c r="A14" s="19"/>
      <c r="C14" s="11"/>
      <c r="D14" s="10"/>
    </row>
    <row r="15" spans="1:5" x14ac:dyDescent="0.25">
      <c r="A15" s="19"/>
      <c r="C15" s="11"/>
      <c r="D15" s="10"/>
    </row>
    <row r="16" spans="1:5" ht="18.75" x14ac:dyDescent="0.3">
      <c r="A16" s="27" t="s">
        <v>55</v>
      </c>
      <c r="B16" s="12" t="s">
        <v>36</v>
      </c>
      <c r="C16" s="11"/>
      <c r="D16" s="10"/>
    </row>
    <row r="17" spans="1:5" x14ac:dyDescent="0.25">
      <c r="A17" s="19"/>
      <c r="B17" t="s">
        <v>24</v>
      </c>
      <c r="C17" s="13">
        <f>C12</f>
        <v>0</v>
      </c>
      <c r="D17" s="7" t="s">
        <v>62</v>
      </c>
    </row>
    <row r="18" spans="1:5" x14ac:dyDescent="0.25">
      <c r="A18" s="19"/>
      <c r="B18" t="s">
        <v>25</v>
      </c>
      <c r="C18" s="13" t="str">
        <f>IF(C8="","",C12+C13*C9)</f>
        <v/>
      </c>
      <c r="D18" s="7" t="s">
        <v>62</v>
      </c>
    </row>
    <row r="19" spans="1:5" x14ac:dyDescent="0.25">
      <c r="A19" s="19"/>
      <c r="C19" s="31"/>
      <c r="D19" s="7"/>
    </row>
    <row r="20" spans="1:5" x14ac:dyDescent="0.25">
      <c r="A20" s="19"/>
      <c r="C20" s="11"/>
      <c r="D20" s="10"/>
    </row>
    <row r="21" spans="1:5" ht="18.75" x14ac:dyDescent="0.3">
      <c r="A21" s="27" t="s">
        <v>56</v>
      </c>
      <c r="B21" s="12" t="s">
        <v>37</v>
      </c>
      <c r="C21" s="11"/>
      <c r="D21" s="10"/>
    </row>
    <row r="22" spans="1:5" ht="18.75" x14ac:dyDescent="0.3">
      <c r="A22" s="20"/>
      <c r="B22" s="12"/>
      <c r="C22" s="11"/>
      <c r="D22" s="10"/>
    </row>
    <row r="23" spans="1:5" x14ac:dyDescent="0.25">
      <c r="A23" s="19"/>
      <c r="B23" t="s">
        <v>50</v>
      </c>
      <c r="C23" s="24"/>
      <c r="D23" s="10" t="s">
        <v>7</v>
      </c>
    </row>
    <row r="24" spans="1:5" x14ac:dyDescent="0.25">
      <c r="A24" s="19"/>
      <c r="B24" t="s">
        <v>26</v>
      </c>
      <c r="C24" s="33"/>
      <c r="D24" s="10" t="s">
        <v>3</v>
      </c>
      <c r="E24" t="s">
        <v>102</v>
      </c>
    </row>
    <row r="25" spans="1:5" x14ac:dyDescent="0.25">
      <c r="A25" s="19"/>
      <c r="C25" s="10"/>
      <c r="D25" s="10"/>
    </row>
    <row r="26" spans="1:5" x14ac:dyDescent="0.25">
      <c r="A26" s="19"/>
      <c r="B26" s="6"/>
      <c r="C26" s="11"/>
      <c r="D26" s="10"/>
    </row>
    <row r="27" spans="1:5" ht="15.75" x14ac:dyDescent="0.25">
      <c r="A27" s="28" t="s">
        <v>57</v>
      </c>
      <c r="B27" s="16" t="s">
        <v>45</v>
      </c>
      <c r="C27" s="11"/>
      <c r="D27" s="10"/>
    </row>
    <row r="28" spans="1:5" x14ac:dyDescent="0.25">
      <c r="A28" s="19"/>
      <c r="B28" s="6"/>
      <c r="C28" s="11"/>
      <c r="D28" s="10"/>
    </row>
    <row r="29" spans="1:5" x14ac:dyDescent="0.25">
      <c r="A29" s="19"/>
      <c r="B29" t="s">
        <v>46</v>
      </c>
      <c r="C29" s="33"/>
      <c r="D29" s="10" t="s">
        <v>4</v>
      </c>
      <c r="E29" t="s">
        <v>92</v>
      </c>
    </row>
    <row r="30" spans="1:5" x14ac:dyDescent="0.25">
      <c r="A30" s="19"/>
      <c r="B30" t="s">
        <v>47</v>
      </c>
      <c r="C30" s="25" t="str">
        <f>IF(C29="","",C24*C29/100*C9*C13)</f>
        <v/>
      </c>
      <c r="D30" s="10" t="s">
        <v>66</v>
      </c>
    </row>
    <row r="31" spans="1:5" x14ac:dyDescent="0.25">
      <c r="A31" s="19"/>
      <c r="B31" t="s">
        <v>48</v>
      </c>
      <c r="C31" s="25" t="str">
        <f>IF(C29="","",C12*C24)</f>
        <v/>
      </c>
      <c r="D31" s="10" t="s">
        <v>66</v>
      </c>
    </row>
    <row r="32" spans="1:5" x14ac:dyDescent="0.25">
      <c r="A32" s="19"/>
      <c r="B32" t="s">
        <v>49</v>
      </c>
      <c r="C32" s="25" t="str">
        <f>IF(C29="","",C31+C30)</f>
        <v/>
      </c>
      <c r="D32" s="10" t="s">
        <v>64</v>
      </c>
    </row>
    <row r="33" spans="1:11" x14ac:dyDescent="0.25">
      <c r="A33" s="19"/>
      <c r="C33" s="11"/>
      <c r="D33" s="10"/>
    </row>
    <row r="34" spans="1:11" x14ac:dyDescent="0.25">
      <c r="A34" s="19"/>
      <c r="B34" s="6" t="s">
        <v>8</v>
      </c>
      <c r="C34" s="35" t="str">
        <f>IF(C29="","",C32/C23/12)</f>
        <v/>
      </c>
      <c r="D34" s="7" t="s">
        <v>65</v>
      </c>
    </row>
    <row r="35" spans="1:11" x14ac:dyDescent="0.25">
      <c r="A35" s="19"/>
      <c r="C35" s="11"/>
      <c r="D35" s="10"/>
    </row>
    <row r="36" spans="1:11" x14ac:dyDescent="0.25">
      <c r="A36" s="19"/>
      <c r="C36" s="11"/>
      <c r="D36" s="10"/>
    </row>
    <row r="37" spans="1:11" ht="15.75" x14ac:dyDescent="0.25">
      <c r="A37" s="29" t="s">
        <v>58</v>
      </c>
      <c r="B37" s="16" t="s">
        <v>44</v>
      </c>
      <c r="C37" s="11"/>
      <c r="D37" s="10"/>
    </row>
    <row r="38" spans="1:11" x14ac:dyDescent="0.25">
      <c r="A38" s="19"/>
      <c r="C38" s="11"/>
      <c r="D38" s="10"/>
    </row>
    <row r="39" spans="1:11" x14ac:dyDescent="0.25">
      <c r="A39" s="19"/>
      <c r="B39" t="s">
        <v>54</v>
      </c>
      <c r="C39" s="33"/>
      <c r="D39" s="10" t="s">
        <v>3</v>
      </c>
    </row>
    <row r="40" spans="1:11" x14ac:dyDescent="0.25">
      <c r="A40" s="19"/>
      <c r="B40" t="s">
        <v>47</v>
      </c>
      <c r="C40" s="25" t="str">
        <f>IF(C39="", "", C39*C9*C13)</f>
        <v/>
      </c>
      <c r="D40" s="10" t="s">
        <v>66</v>
      </c>
    </row>
    <row r="41" spans="1:11" x14ac:dyDescent="0.25">
      <c r="A41" s="19"/>
      <c r="B41" t="s">
        <v>48</v>
      </c>
      <c r="C41" s="25" t="str">
        <f>IF(C39="","",C24*C12)</f>
        <v/>
      </c>
      <c r="D41" s="10" t="s">
        <v>66</v>
      </c>
    </row>
    <row r="42" spans="1:11" x14ac:dyDescent="0.25">
      <c r="A42" s="19"/>
      <c r="B42" t="s">
        <v>49</v>
      </c>
      <c r="C42" s="25" t="str">
        <f>IF(C39="", "", C41+C40)</f>
        <v/>
      </c>
      <c r="D42" s="10" t="s">
        <v>64</v>
      </c>
    </row>
    <row r="43" spans="1:11" x14ac:dyDescent="0.25">
      <c r="A43" s="19"/>
      <c r="C43" s="11"/>
      <c r="D43" s="10"/>
    </row>
    <row r="44" spans="1:11" x14ac:dyDescent="0.25">
      <c r="A44" s="19"/>
      <c r="B44" s="6" t="s">
        <v>8</v>
      </c>
      <c r="C44" s="35" t="str">
        <f>IF(C39="","",C42/C23/12)</f>
        <v/>
      </c>
      <c r="D44" s="7" t="s">
        <v>65</v>
      </c>
    </row>
    <row r="45" spans="1:11" x14ac:dyDescent="0.25">
      <c r="A45" s="19"/>
      <c r="C45" s="11"/>
      <c r="D45" s="10"/>
    </row>
    <row r="46" spans="1:11" x14ac:dyDescent="0.25">
      <c r="A46" s="19"/>
      <c r="C46" s="11"/>
      <c r="D46" s="10"/>
    </row>
    <row r="47" spans="1:11" x14ac:dyDescent="0.25">
      <c r="C47" s="3"/>
      <c r="E47" s="3"/>
      <c r="F47" s="3"/>
      <c r="G47" s="3"/>
      <c r="H47" s="3"/>
      <c r="I47" s="3"/>
      <c r="J47" s="3"/>
      <c r="K47" s="3"/>
    </row>
    <row r="48" spans="1:11" x14ac:dyDescent="0.25">
      <c r="C48" s="3"/>
      <c r="E48" s="3"/>
      <c r="F48" s="3"/>
      <c r="G48" s="3"/>
      <c r="H48" s="3"/>
      <c r="I48" s="3"/>
      <c r="J48" s="3"/>
      <c r="K48" s="3"/>
    </row>
    <row r="49" spans="3:11" x14ac:dyDescent="0.25">
      <c r="C49" s="3"/>
      <c r="E49" s="3"/>
      <c r="F49" s="3"/>
      <c r="G49" s="3"/>
      <c r="H49" s="3"/>
      <c r="I49" s="3"/>
      <c r="J49" s="3"/>
      <c r="K49" s="3"/>
    </row>
  </sheetData>
  <sheetProtection algorithmName="SHA-512" hashValue="PnwSH96M56QVUlxW7h/xJweVdmxUocF5bGSdcnVQwDuGhqqiCN6A8e4soJo1gUe58UUogFQggoKwGWIoaXzQiQ==" saltValue="7g/cJgMUVTXIMPbtAFsOSA==" spinCount="100000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62"/>
  <sheetViews>
    <sheetView showGridLines="0" showZeros="0" workbookViewId="0"/>
  </sheetViews>
  <sheetFormatPr defaultRowHeight="15" x14ac:dyDescent="0.25"/>
  <cols>
    <col min="1" max="1" width="9.140625" style="3"/>
    <col min="2" max="2" width="79.5703125" style="3" customWidth="1"/>
    <col min="3" max="3" width="13.5703125" style="3" customWidth="1"/>
    <col min="4" max="4" width="11" style="3" customWidth="1"/>
    <col min="5" max="5" width="19.7109375" style="3" customWidth="1"/>
    <col min="8" max="18" width="9.140625" style="3"/>
    <col min="19" max="19" width="12.5703125" style="3" customWidth="1"/>
    <col min="20" max="16384" width="9.140625" style="3"/>
  </cols>
  <sheetData>
    <row r="1" spans="1:10" ht="23.25" x14ac:dyDescent="0.35">
      <c r="B1" s="18" t="s">
        <v>33</v>
      </c>
    </row>
    <row r="3" spans="1:10" customFormat="1" ht="18.75" x14ac:dyDescent="0.3">
      <c r="A3" s="19"/>
      <c r="B3" s="12" t="s">
        <v>59</v>
      </c>
      <c r="D3" s="3"/>
    </row>
    <row r="4" spans="1:10" customFormat="1" x14ac:dyDescent="0.25">
      <c r="A4" s="19"/>
      <c r="B4" s="6"/>
      <c r="D4" s="3"/>
    </row>
    <row r="5" spans="1:10" s="15" customFormat="1" ht="60" x14ac:dyDescent="0.25">
      <c r="B5" s="9" t="s">
        <v>10</v>
      </c>
      <c r="C5" s="14" t="s">
        <v>77</v>
      </c>
      <c r="D5" s="8"/>
      <c r="E5" s="14" t="s">
        <v>104</v>
      </c>
      <c r="H5" s="9"/>
      <c r="I5" s="36" t="s">
        <v>78</v>
      </c>
      <c r="J5" s="37"/>
    </row>
    <row r="6" spans="1:10" x14ac:dyDescent="0.25">
      <c r="B6" s="3" t="s">
        <v>12</v>
      </c>
      <c r="C6" s="24"/>
      <c r="D6" s="10"/>
      <c r="E6" s="24">
        <v>1</v>
      </c>
      <c r="F6" s="3" t="s">
        <v>95</v>
      </c>
      <c r="I6" s="10">
        <f t="shared" ref="I6:I15" si="0">IF(E6="","",C6/100*(1000*4.2*($C$20-$C$19))/3600/1000/E6)</f>
        <v>0</v>
      </c>
      <c r="J6" s="10" t="s">
        <v>2</v>
      </c>
    </row>
    <row r="7" spans="1:10" x14ac:dyDescent="0.25">
      <c r="B7" s="3" t="s">
        <v>13</v>
      </c>
      <c r="C7" s="24"/>
      <c r="D7" s="10"/>
      <c r="E7" s="24">
        <v>2.5</v>
      </c>
      <c r="F7" s="3" t="s">
        <v>96</v>
      </c>
      <c r="I7" s="10">
        <f t="shared" si="0"/>
        <v>0</v>
      </c>
      <c r="J7" s="10" t="s">
        <v>2</v>
      </c>
    </row>
    <row r="8" spans="1:10" x14ac:dyDescent="0.25">
      <c r="B8" s="3" t="s">
        <v>14</v>
      </c>
      <c r="C8" s="24"/>
      <c r="D8" s="10"/>
      <c r="E8" s="24">
        <v>0.85</v>
      </c>
      <c r="F8" s="3" t="s">
        <v>97</v>
      </c>
      <c r="I8" s="10">
        <f t="shared" si="0"/>
        <v>0</v>
      </c>
      <c r="J8" s="10" t="s">
        <v>2</v>
      </c>
    </row>
    <row r="9" spans="1:10" x14ac:dyDescent="0.25">
      <c r="B9" s="3" t="s">
        <v>15</v>
      </c>
      <c r="C9" s="24"/>
      <c r="D9" s="10"/>
      <c r="E9" s="24">
        <v>0.8</v>
      </c>
      <c r="F9" s="3" t="s">
        <v>98</v>
      </c>
      <c r="I9" s="10">
        <f t="shared" si="0"/>
        <v>0</v>
      </c>
      <c r="J9" s="10" t="s">
        <v>2</v>
      </c>
    </row>
    <row r="10" spans="1:10" x14ac:dyDescent="0.25">
      <c r="B10" s="3" t="s">
        <v>16</v>
      </c>
      <c r="C10" s="24"/>
      <c r="D10" s="10"/>
      <c r="E10" s="24">
        <v>0.9</v>
      </c>
      <c r="F10" s="3" t="s">
        <v>99</v>
      </c>
      <c r="I10" s="10">
        <f t="shared" si="0"/>
        <v>0</v>
      </c>
      <c r="J10" s="10" t="s">
        <v>2</v>
      </c>
    </row>
    <row r="11" spans="1:10" x14ac:dyDescent="0.25">
      <c r="B11" s="3" t="s">
        <v>17</v>
      </c>
      <c r="C11" s="24"/>
      <c r="D11" s="10"/>
      <c r="E11" s="24">
        <v>2.5</v>
      </c>
      <c r="F11" s="3" t="s">
        <v>96</v>
      </c>
      <c r="I11" s="10">
        <f t="shared" si="0"/>
        <v>0</v>
      </c>
      <c r="J11" s="10" t="s">
        <v>2</v>
      </c>
    </row>
    <row r="12" spans="1:10" x14ac:dyDescent="0.25">
      <c r="B12" s="3" t="s">
        <v>18</v>
      </c>
      <c r="C12" s="24"/>
      <c r="D12" s="10"/>
      <c r="E12" s="24">
        <v>2.2000000000000002</v>
      </c>
      <c r="F12" s="3" t="s">
        <v>100</v>
      </c>
      <c r="I12" s="10">
        <f t="shared" si="0"/>
        <v>0</v>
      </c>
      <c r="J12" s="10" t="s">
        <v>2</v>
      </c>
    </row>
    <row r="13" spans="1:10" x14ac:dyDescent="0.25">
      <c r="B13" s="3" t="s">
        <v>19</v>
      </c>
      <c r="C13" s="24"/>
      <c r="D13" s="10"/>
      <c r="E13" s="24">
        <v>1</v>
      </c>
      <c r="F13" s="3" t="s">
        <v>95</v>
      </c>
      <c r="I13" s="10">
        <f t="shared" si="0"/>
        <v>0</v>
      </c>
      <c r="J13" s="10" t="s">
        <v>2</v>
      </c>
    </row>
    <row r="14" spans="1:10" x14ac:dyDescent="0.25">
      <c r="B14" s="3" t="s">
        <v>20</v>
      </c>
      <c r="C14" s="24"/>
      <c r="D14" s="10"/>
      <c r="E14" s="24">
        <v>1</v>
      </c>
      <c r="F14" s="3" t="s">
        <v>95</v>
      </c>
      <c r="I14" s="10">
        <f t="shared" si="0"/>
        <v>0</v>
      </c>
      <c r="J14" s="10" t="s">
        <v>2</v>
      </c>
    </row>
    <row r="15" spans="1:10" x14ac:dyDescent="0.25">
      <c r="B15" s="3" t="s">
        <v>21</v>
      </c>
      <c r="C15" s="24"/>
      <c r="D15" s="10"/>
      <c r="E15" s="24">
        <v>1</v>
      </c>
      <c r="F15" s="3" t="s">
        <v>95</v>
      </c>
      <c r="I15" s="10">
        <f t="shared" si="0"/>
        <v>0</v>
      </c>
      <c r="J15" s="10" t="s">
        <v>2</v>
      </c>
    </row>
    <row r="16" spans="1:10" x14ac:dyDescent="0.25">
      <c r="B16" s="3" t="s">
        <v>22</v>
      </c>
      <c r="C16" s="10">
        <f>SUM(C6:C15)</f>
        <v>0</v>
      </c>
      <c r="D16" s="10"/>
      <c r="E16" s="10"/>
    </row>
    <row r="17" spans="1:18" x14ac:dyDescent="0.25">
      <c r="C17" s="10"/>
      <c r="D17" s="10"/>
    </row>
    <row r="18" spans="1:18" customFormat="1" x14ac:dyDescent="0.25">
      <c r="A18" s="19"/>
      <c r="B18" s="2" t="s">
        <v>85</v>
      </c>
      <c r="D18" s="3"/>
    </row>
    <row r="19" spans="1:18" customFormat="1" x14ac:dyDescent="0.25">
      <c r="A19" s="19"/>
      <c r="B19" s="3" t="s">
        <v>28</v>
      </c>
      <c r="C19" s="34"/>
      <c r="D19" s="10" t="s">
        <v>0</v>
      </c>
      <c r="E19" t="s">
        <v>93</v>
      </c>
    </row>
    <row r="20" spans="1:18" customFormat="1" x14ac:dyDescent="0.25">
      <c r="A20" s="19"/>
      <c r="B20" s="3" t="s">
        <v>27</v>
      </c>
      <c r="C20" s="34"/>
      <c r="D20" s="10" t="s">
        <v>0</v>
      </c>
      <c r="E20" t="s">
        <v>94</v>
      </c>
    </row>
    <row r="21" spans="1:18" customFormat="1" x14ac:dyDescent="0.25">
      <c r="A21" s="19"/>
      <c r="C21" s="11"/>
      <c r="D21" s="10"/>
    </row>
    <row r="22" spans="1:18" x14ac:dyDescent="0.25">
      <c r="B22" s="2" t="s">
        <v>30</v>
      </c>
      <c r="C22" s="11"/>
      <c r="D22" s="10"/>
    </row>
    <row r="23" spans="1:18" x14ac:dyDescent="0.25">
      <c r="B23" s="3" t="s">
        <v>5</v>
      </c>
      <c r="C23" s="23"/>
      <c r="D23" s="10" t="s">
        <v>6</v>
      </c>
      <c r="E23" t="s">
        <v>90</v>
      </c>
    </row>
    <row r="24" spans="1:18" x14ac:dyDescent="0.25">
      <c r="C24" s="11"/>
      <c r="D24" s="10"/>
    </row>
    <row r="25" spans="1:18" x14ac:dyDescent="0.25">
      <c r="B25" s="2" t="s">
        <v>60</v>
      </c>
      <c r="C25" s="7" t="s">
        <v>23</v>
      </c>
      <c r="D25" s="7" t="s">
        <v>11</v>
      </c>
      <c r="E25" s="7" t="s">
        <v>88</v>
      </c>
      <c r="F25" t="s">
        <v>103</v>
      </c>
      <c r="H25" s="2"/>
      <c r="R25" s="10"/>
    </row>
    <row r="26" spans="1:18" x14ac:dyDescent="0.25">
      <c r="B26" s="3" t="s">
        <v>41</v>
      </c>
      <c r="C26" s="23"/>
      <c r="D26" s="10" t="s">
        <v>63</v>
      </c>
      <c r="E26" s="10"/>
      <c r="R26" s="10"/>
    </row>
    <row r="27" spans="1:18" x14ac:dyDescent="0.25">
      <c r="B27" s="3" t="s">
        <v>79</v>
      </c>
      <c r="C27" s="23"/>
      <c r="D27" s="10" t="s">
        <v>63</v>
      </c>
      <c r="E27" s="10"/>
      <c r="R27" s="10"/>
    </row>
    <row r="28" spans="1:18" x14ac:dyDescent="0.25">
      <c r="B28" s="3" t="s">
        <v>80</v>
      </c>
      <c r="C28" s="23"/>
      <c r="D28" s="10" t="s">
        <v>86</v>
      </c>
      <c r="E28" s="30">
        <f>C28*100</f>
        <v>0</v>
      </c>
      <c r="R28" s="10"/>
    </row>
    <row r="29" spans="1:18" x14ac:dyDescent="0.25">
      <c r="B29" s="3" t="s">
        <v>81</v>
      </c>
      <c r="C29" s="23"/>
      <c r="D29" s="10" t="s">
        <v>63</v>
      </c>
      <c r="E29" s="10"/>
      <c r="R29" s="10"/>
    </row>
    <row r="30" spans="1:18" x14ac:dyDescent="0.25">
      <c r="B30" s="3" t="s">
        <v>82</v>
      </c>
      <c r="C30" s="23"/>
      <c r="D30" s="10" t="s">
        <v>87</v>
      </c>
      <c r="E30" s="30">
        <f>C30/4.75</f>
        <v>0</v>
      </c>
      <c r="R30" s="10"/>
    </row>
    <row r="31" spans="1:18" x14ac:dyDescent="0.25">
      <c r="B31" s="3" t="s">
        <v>83</v>
      </c>
      <c r="C31" s="23"/>
      <c r="D31" s="10" t="s">
        <v>63</v>
      </c>
      <c r="E31" s="10"/>
      <c r="R31" s="10"/>
    </row>
    <row r="32" spans="1:18" x14ac:dyDescent="0.25">
      <c r="B32" s="3" t="s">
        <v>84</v>
      </c>
      <c r="C32" s="23"/>
      <c r="D32" s="10" t="s">
        <v>63</v>
      </c>
      <c r="E32" s="10"/>
      <c r="R32" s="10"/>
    </row>
    <row r="33" spans="1:5" x14ac:dyDescent="0.25">
      <c r="C33" s="11"/>
      <c r="D33" s="10"/>
    </row>
    <row r="34" spans="1:5" customFormat="1" ht="18.75" x14ac:dyDescent="0.3">
      <c r="A34" s="27" t="s">
        <v>55</v>
      </c>
      <c r="B34" s="12" t="s">
        <v>36</v>
      </c>
      <c r="C34" s="11"/>
      <c r="D34" s="10"/>
    </row>
    <row r="35" spans="1:5" customFormat="1" x14ac:dyDescent="0.25">
      <c r="A35" s="19"/>
      <c r="B35" t="s">
        <v>24</v>
      </c>
      <c r="C35" s="13">
        <f>C23</f>
        <v>0</v>
      </c>
      <c r="D35" s="7" t="s">
        <v>62</v>
      </c>
    </row>
    <row r="36" spans="1:5" customFormat="1" x14ac:dyDescent="0.25">
      <c r="A36" s="19"/>
      <c r="B36" t="s">
        <v>25</v>
      </c>
      <c r="C36" s="13">
        <f>C23+I6*C26+I7*C27+I8*E28+I9*E30+I10*C29+I11*C27+I12*C27+I13*C31+I14*C27+I15*C32</f>
        <v>0</v>
      </c>
      <c r="D36" s="7" t="s">
        <v>62</v>
      </c>
    </row>
    <row r="37" spans="1:5" customFormat="1" x14ac:dyDescent="0.25">
      <c r="A37" s="19"/>
      <c r="C37" s="31"/>
      <c r="D37" s="7"/>
    </row>
    <row r="38" spans="1:5" customFormat="1" x14ac:dyDescent="0.25">
      <c r="A38" s="19"/>
      <c r="C38" s="11"/>
      <c r="D38" s="10"/>
    </row>
    <row r="39" spans="1:5" customFormat="1" ht="18.75" x14ac:dyDescent="0.3">
      <c r="A39" s="27" t="s">
        <v>56</v>
      </c>
      <c r="B39" s="12" t="s">
        <v>37</v>
      </c>
      <c r="C39" s="11"/>
      <c r="D39" s="10"/>
    </row>
    <row r="40" spans="1:5" customFormat="1" ht="18.75" x14ac:dyDescent="0.3">
      <c r="A40" s="20"/>
      <c r="B40" s="12"/>
      <c r="C40" s="11"/>
      <c r="D40" s="10"/>
    </row>
    <row r="41" spans="1:5" customFormat="1" x14ac:dyDescent="0.25">
      <c r="A41" s="19"/>
      <c r="B41" s="6" t="s">
        <v>50</v>
      </c>
      <c r="C41" s="24"/>
      <c r="D41" s="10" t="s">
        <v>7</v>
      </c>
    </row>
    <row r="42" spans="1:5" customFormat="1" x14ac:dyDescent="0.25">
      <c r="A42" s="19"/>
      <c r="B42" t="s">
        <v>26</v>
      </c>
      <c r="C42" s="33"/>
      <c r="D42" s="10" t="s">
        <v>3</v>
      </c>
    </row>
    <row r="43" spans="1:5" customFormat="1" x14ac:dyDescent="0.25">
      <c r="A43" s="19"/>
      <c r="B43" s="6"/>
      <c r="C43" s="11"/>
      <c r="D43" s="10"/>
    </row>
    <row r="44" spans="1:5" customFormat="1" ht="15.75" x14ac:dyDescent="0.25">
      <c r="A44" s="28" t="s">
        <v>57</v>
      </c>
      <c r="B44" s="16" t="s">
        <v>45</v>
      </c>
      <c r="C44" s="11"/>
      <c r="D44" s="10"/>
    </row>
    <row r="45" spans="1:5" customFormat="1" x14ac:dyDescent="0.25">
      <c r="A45" s="19"/>
      <c r="B45" s="6"/>
      <c r="C45" s="11"/>
      <c r="D45" s="10"/>
    </row>
    <row r="46" spans="1:5" customFormat="1" x14ac:dyDescent="0.25">
      <c r="A46" s="19"/>
      <c r="B46" t="s">
        <v>46</v>
      </c>
      <c r="C46" s="33"/>
      <c r="D46" s="10" t="s">
        <v>4</v>
      </c>
      <c r="E46" t="s">
        <v>53</v>
      </c>
    </row>
    <row r="47" spans="1:5" customFormat="1" x14ac:dyDescent="0.25">
      <c r="A47" s="19"/>
      <c r="B47" t="s">
        <v>47</v>
      </c>
      <c r="C47" s="25" t="str">
        <f>IF(C46="","",C42*C46/100*(I6*C26+I7*C27+I8*E28+I9*E30+I10*C29+I11*C27+I12*C27+I13*C31+I14*C27+I15*C32))</f>
        <v/>
      </c>
      <c r="D47" s="10" t="s">
        <v>66</v>
      </c>
    </row>
    <row r="48" spans="1:5" customFormat="1" x14ac:dyDescent="0.25">
      <c r="A48" s="19"/>
      <c r="B48" t="s">
        <v>48</v>
      </c>
      <c r="C48" s="25" t="str">
        <f>IF(C46="","",C23*C42)</f>
        <v/>
      </c>
      <c r="D48" s="10" t="s">
        <v>66</v>
      </c>
    </row>
    <row r="49" spans="1:4" customFormat="1" x14ac:dyDescent="0.25">
      <c r="A49" s="19"/>
      <c r="B49" t="s">
        <v>49</v>
      </c>
      <c r="C49" s="25" t="str">
        <f>IF(C46="","",C48+C47)</f>
        <v/>
      </c>
      <c r="D49" s="10" t="s">
        <v>64</v>
      </c>
    </row>
    <row r="50" spans="1:4" customFormat="1" x14ac:dyDescent="0.25">
      <c r="A50" s="19"/>
      <c r="C50" s="11"/>
      <c r="D50" s="10"/>
    </row>
    <row r="51" spans="1:4" customFormat="1" x14ac:dyDescent="0.25">
      <c r="A51" s="19"/>
      <c r="B51" s="6" t="s">
        <v>8</v>
      </c>
      <c r="C51" s="35" t="str">
        <f>IF(C46="","",C49/C41/12)</f>
        <v/>
      </c>
      <c r="D51" s="7" t="s">
        <v>65</v>
      </c>
    </row>
    <row r="52" spans="1:4" customFormat="1" x14ac:dyDescent="0.25">
      <c r="A52" s="19"/>
      <c r="C52" s="11"/>
      <c r="D52" s="10"/>
    </row>
    <row r="53" spans="1:4" customFormat="1" x14ac:dyDescent="0.25">
      <c r="A53" s="19"/>
      <c r="C53" s="11"/>
      <c r="D53" s="10"/>
    </row>
    <row r="54" spans="1:4" customFormat="1" ht="15.75" x14ac:dyDescent="0.25">
      <c r="A54" s="29" t="s">
        <v>58</v>
      </c>
      <c r="B54" s="16" t="s">
        <v>44</v>
      </c>
      <c r="C54" s="11"/>
      <c r="D54" s="10"/>
    </row>
    <row r="55" spans="1:4" customFormat="1" x14ac:dyDescent="0.25">
      <c r="A55" s="19"/>
      <c r="C55" s="11"/>
      <c r="D55" s="10"/>
    </row>
    <row r="56" spans="1:4" customFormat="1" x14ac:dyDescent="0.25">
      <c r="A56" s="19"/>
      <c r="B56" t="s">
        <v>54</v>
      </c>
      <c r="C56" s="33"/>
      <c r="D56" s="10" t="s">
        <v>3</v>
      </c>
    </row>
    <row r="57" spans="1:4" customFormat="1" x14ac:dyDescent="0.25">
      <c r="A57" s="19"/>
      <c r="B57" t="s">
        <v>47</v>
      </c>
      <c r="C57" s="25" t="str">
        <f>IF(C56="","",(C56*(I6*C26+I7*C27+I8*E28+I9*E30+I10*C29+I11*C27+I12*C27+I13*C31+I14*C27+I15*C32)))</f>
        <v/>
      </c>
      <c r="D57" s="10" t="s">
        <v>66</v>
      </c>
    </row>
    <row r="58" spans="1:4" customFormat="1" x14ac:dyDescent="0.25">
      <c r="A58" s="19"/>
      <c r="B58" t="s">
        <v>48</v>
      </c>
      <c r="C58" s="25" t="str">
        <f>IF(C56="","",C23*C42)</f>
        <v/>
      </c>
      <c r="D58" s="10" t="s">
        <v>66</v>
      </c>
    </row>
    <row r="59" spans="1:4" customFormat="1" x14ac:dyDescent="0.25">
      <c r="A59" s="19"/>
      <c r="B59" t="s">
        <v>49</v>
      </c>
      <c r="C59" s="25" t="str">
        <f>IF(C56="", "", C58+C57)</f>
        <v/>
      </c>
      <c r="D59" s="10" t="s">
        <v>64</v>
      </c>
    </row>
    <row r="60" spans="1:4" customFormat="1" x14ac:dyDescent="0.25">
      <c r="A60" s="19"/>
      <c r="C60" s="11"/>
      <c r="D60" s="10"/>
    </row>
    <row r="61" spans="1:4" customFormat="1" x14ac:dyDescent="0.25">
      <c r="A61" s="19"/>
      <c r="B61" s="6" t="s">
        <v>8</v>
      </c>
      <c r="C61" s="35" t="str">
        <f>IF(C56="","",C59/C41/12)</f>
        <v/>
      </c>
      <c r="D61" s="7" t="s">
        <v>65</v>
      </c>
    </row>
    <row r="62" spans="1:4" customFormat="1" x14ac:dyDescent="0.25">
      <c r="A62" s="19"/>
      <c r="B62" s="6"/>
      <c r="C62" s="32"/>
      <c r="D62" s="7"/>
    </row>
  </sheetData>
  <sheetProtection algorithmName="SHA-512" hashValue="FFsQcVkyCLD0qN75H8B5OnJPbDhiUTsKgicR0Xgg7r3kwFyL8ViCAgjN0bO2C7gSywuR3Y3+jBMcud8/Wx6ozQ==" saltValue="bMvLWGZNYDhWDosN1gXQXQ==" spinCount="100000" sheet="1" objects="1" scenarios="1"/>
  <mergeCells count="1">
    <mergeCell ref="I5:J5"/>
  </mergeCells>
  <phoneticPr fontId="6" type="noConversion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608b809-25ba-4549-9ec2-33023b566d2c">
      <Terms xmlns="http://schemas.microsoft.com/office/infopath/2007/PartnerControls"/>
    </lcf76f155ced4ddcb4097134ff3c332f>
    <TaxCatchAll xmlns="13c12a26-0d8e-457e-ba8c-115f17bb31e8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Asiakirja" ma:contentTypeID="0x010100A737EB2A51096348A7860FB0C85C8DA3" ma:contentTypeVersion="18" ma:contentTypeDescription="Luo uusi asiakirja." ma:contentTypeScope="" ma:versionID="0a05a9424fa7a8b85cc5147f7e141ef6">
  <xsd:schema xmlns:xsd="http://www.w3.org/2001/XMLSchema" xmlns:xs="http://www.w3.org/2001/XMLSchema" xmlns:p="http://schemas.microsoft.com/office/2006/metadata/properties" xmlns:ns2="5608b809-25ba-4549-9ec2-33023b566d2c" xmlns:ns3="13c12a26-0d8e-457e-ba8c-115f17bb31e8" targetNamespace="http://schemas.microsoft.com/office/2006/metadata/properties" ma:root="true" ma:fieldsID="06c05e0047847e5d6a438f5055d736ed" ns2:_="" ns3:_="">
    <xsd:import namespace="5608b809-25ba-4549-9ec2-33023b566d2c"/>
    <xsd:import namespace="13c12a26-0d8e-457e-ba8c-115f17bb31e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DateTaken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608b809-25ba-4549-9ec2-33023b566d2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DateTaken" ma:index="11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Kuvien tunnisteet" ma:readOnly="false" ma:fieldId="{5cf76f15-5ced-4ddc-b409-7134ff3c332f}" ma:taxonomyMulti="true" ma:sspId="cc00016d-99cc-4f5f-89f9-a69eca35f93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Location" ma:index="24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3c12a26-0d8e-457e-ba8c-115f17bb31e8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Jaettu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Jakamisen tiedot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2fa25a68-93d3-46f6-864f-52a686188218}" ma:internalName="TaxCatchAll" ma:showField="CatchAllData" ma:web="13c12a26-0d8e-457e-ba8c-115f17bb31e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Sisältölaji"/>
        <xsd:element ref="dc:title" minOccurs="0" maxOccurs="1" ma:index="4" ma:displayName="Otsikk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1B6455-481A-436F-BFA4-EFEB6A830CFB}">
  <ds:schemaRefs>
    <ds:schemaRef ds:uri="http://www.w3.org/XML/1998/namespace"/>
    <ds:schemaRef ds:uri="13c12a26-0d8e-457e-ba8c-115f17bb31e8"/>
    <ds:schemaRef ds:uri="http://purl.org/dc/elements/1.1/"/>
    <ds:schemaRef ds:uri="http://schemas.microsoft.com/office/2006/documentManagement/types"/>
    <ds:schemaRef ds:uri="http://purl.org/dc/dcmitype/"/>
    <ds:schemaRef ds:uri="http://purl.org/dc/terms/"/>
    <ds:schemaRef ds:uri="http://schemas.openxmlformats.org/package/2006/metadata/core-properties"/>
    <ds:schemaRef ds:uri="http://schemas.microsoft.com/office/infopath/2007/PartnerControls"/>
    <ds:schemaRef ds:uri="5608b809-25ba-4549-9ec2-33023b566d2c"/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7DE376CC-50CF-46EB-A3AC-EA66B2D3836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AAADAE-34E5-4B93-8CE3-BCFA0CBB6B6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5608b809-25ba-4549-9ec2-33023b566d2c"/>
    <ds:schemaRef ds:uri="13c12a26-0d8e-457e-ba8c-115f17bb31e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Käyttöohjeet</vt:lpstr>
      <vt:lpstr>Kaukolämpö</vt:lpstr>
      <vt:lpstr>Muu kuin kaukolämpö</vt:lpstr>
      <vt:lpstr>Kaksi tai usempi lämmitysmuoto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Teemu Kettunen</dc:creator>
  <cp:keywords/>
  <dc:description/>
  <cp:lastModifiedBy>Minna Tolvanen</cp:lastModifiedBy>
  <cp:revision/>
  <dcterms:created xsi:type="dcterms:W3CDTF">2014-03-13T11:24:17Z</dcterms:created>
  <dcterms:modified xsi:type="dcterms:W3CDTF">2026-02-24T08:42:07Z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0x010100A737EB2A51096348A7860FB0C85C8DA3</vt:lpwstr>
  </property>
</Properties>
</file>